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activeTab="0"/>
  </bookViews>
  <sheets>
    <sheet name="7 класс" sheetId="1" r:id="rId1"/>
    <sheet name="8 класс" sheetId="2" r:id="rId2"/>
    <sheet name="9 класс" sheetId="3" r:id="rId3"/>
    <sheet name="10-11 класс" sheetId="4" r:id="rId4"/>
  </sheets>
  <definedNames/>
  <calcPr fullCalcOnLoad="1"/>
</workbook>
</file>

<file path=xl/sharedStrings.xml><?xml version="1.0" encoding="utf-8"?>
<sst xmlns="http://schemas.openxmlformats.org/spreadsheetml/2006/main" count="312" uniqueCount="131">
  <si>
    <t>№ п/п</t>
  </si>
  <si>
    <t>Класс</t>
  </si>
  <si>
    <t xml:space="preserve"> </t>
  </si>
  <si>
    <t>Предмет</t>
  </si>
  <si>
    <t>Количество участников</t>
  </si>
  <si>
    <t>Место проведения</t>
  </si>
  <si>
    <t>Дата проведения</t>
  </si>
  <si>
    <t>Максимальное количество баллов</t>
  </si>
  <si>
    <t>Повестка дня</t>
  </si>
  <si>
    <t>Постановили:</t>
  </si>
  <si>
    <t>Засеститель председателя жюри</t>
  </si>
  <si>
    <t>Председатель жюри</t>
  </si>
  <si>
    <t>Члены жюри:</t>
  </si>
  <si>
    <t>Бочарова А.П., старший методист МКУ НМИЦ</t>
  </si>
  <si>
    <t>г. Белгород, МБОУ СОШ № 47</t>
  </si>
  <si>
    <t>технология</t>
  </si>
  <si>
    <t>Коваленко</t>
  </si>
  <si>
    <t>Андриянов Е. О., руководитель ГМО учителей технологии, учитель технологии МБОУ "Лицей № 9"</t>
  </si>
  <si>
    <t>Токмашев Константин Михайлович</t>
  </si>
  <si>
    <t>Кучерявенко Александр Александрович</t>
  </si>
  <si>
    <t>Клименко Виктор Алексеевич</t>
  </si>
  <si>
    <t>Киреев Александр Аристархович</t>
  </si>
  <si>
    <t>Назаренко Сергей Александрович</t>
  </si>
  <si>
    <t>Внуков Дмитрий Игоревич</t>
  </si>
  <si>
    <t>Яковлев Дмитрий Васильевич</t>
  </si>
  <si>
    <t>Московченко Николай Николаевич</t>
  </si>
  <si>
    <t>Панов Александр Николаевич</t>
  </si>
  <si>
    <t>Чудных Евгений Петрович</t>
  </si>
  <si>
    <t>Беседа Эдуард Иванович</t>
  </si>
  <si>
    <t>Дронов Евгений Владимирович</t>
  </si>
  <si>
    <t>Кавтарадзе Людмила Отелловна</t>
  </si>
  <si>
    <t>Петлюх Олег Николаевич</t>
  </si>
  <si>
    <t>Чуев Максим Олегович</t>
  </si>
  <si>
    <t>Болотов</t>
  </si>
  <si>
    <t>Владислав</t>
  </si>
  <si>
    <t>Водопьянов</t>
  </si>
  <si>
    <t>Владимир</t>
  </si>
  <si>
    <t>Гуляев</t>
  </si>
  <si>
    <t>Леонид</t>
  </si>
  <si>
    <t>Землянский</t>
  </si>
  <si>
    <t>Алексей</t>
  </si>
  <si>
    <t>Кашин</t>
  </si>
  <si>
    <t>Иван</t>
  </si>
  <si>
    <t>Кудрявцев</t>
  </si>
  <si>
    <t>Егор</t>
  </si>
  <si>
    <t>Лукьянов</t>
  </si>
  <si>
    <t>Никита</t>
  </si>
  <si>
    <t>Мартынов</t>
  </si>
  <si>
    <t>Илья</t>
  </si>
  <si>
    <t>Найдёнов</t>
  </si>
  <si>
    <t>Григорий</t>
  </si>
  <si>
    <t>Пеньков</t>
  </si>
  <si>
    <t>Александр</t>
  </si>
  <si>
    <t>Смольяков</t>
  </si>
  <si>
    <t>Юрий</t>
  </si>
  <si>
    <t>Евгений</t>
  </si>
  <si>
    <t>Бондаренко</t>
  </si>
  <si>
    <t>Эдуард</t>
  </si>
  <si>
    <t>Дмитрий</t>
  </si>
  <si>
    <t>Верба</t>
  </si>
  <si>
    <t>Андрей</t>
  </si>
  <si>
    <t>Долгополов</t>
  </si>
  <si>
    <t>Иванов</t>
  </si>
  <si>
    <t xml:space="preserve">Иванов </t>
  </si>
  <si>
    <t>Артем</t>
  </si>
  <si>
    <t>Крыстя</t>
  </si>
  <si>
    <t>Семен</t>
  </si>
  <si>
    <t>Лунгу</t>
  </si>
  <si>
    <t>Лютов</t>
  </si>
  <si>
    <t>Максим</t>
  </si>
  <si>
    <t>Мамаев</t>
  </si>
  <si>
    <t>Тимур</t>
  </si>
  <si>
    <t>Матлахов</t>
  </si>
  <si>
    <t>Мурачев</t>
  </si>
  <si>
    <t>Пинаев</t>
  </si>
  <si>
    <t>Михаил</t>
  </si>
  <si>
    <t>Сандаков</t>
  </si>
  <si>
    <t>Чаплин</t>
  </si>
  <si>
    <t>Чернышев</t>
  </si>
  <si>
    <t>Бурцев</t>
  </si>
  <si>
    <t>Павел</t>
  </si>
  <si>
    <t>Кирилл</t>
  </si>
  <si>
    <t>Кравцов</t>
  </si>
  <si>
    <t>Махортов</t>
  </si>
  <si>
    <t>Мильшин</t>
  </si>
  <si>
    <t>Роман</t>
  </si>
  <si>
    <t xml:space="preserve">Попов </t>
  </si>
  <si>
    <t xml:space="preserve">Илья </t>
  </si>
  <si>
    <t>Соколов</t>
  </si>
  <si>
    <t>Денис</t>
  </si>
  <si>
    <t>Воронин</t>
  </si>
  <si>
    <t>Ростислав</t>
  </si>
  <si>
    <t>Зюзюкин</t>
  </si>
  <si>
    <t xml:space="preserve">Узянов </t>
  </si>
  <si>
    <t>Михеев</t>
  </si>
  <si>
    <t>Присутствовали:</t>
  </si>
  <si>
    <t>Фамилия</t>
  </si>
  <si>
    <t>Имя</t>
  </si>
  <si>
    <t>1 тур</t>
  </si>
  <si>
    <t>2 тур</t>
  </si>
  <si>
    <t>3 тур</t>
  </si>
  <si>
    <t>оценка пояснительной записки</t>
  </si>
  <si>
    <t>оценка изделия</t>
  </si>
  <si>
    <t>оценка защиты проекта</t>
  </si>
  <si>
    <t>1-2.12.2015 г.</t>
  </si>
  <si>
    <t>115 баллов</t>
  </si>
  <si>
    <t>Федотов Александ Владимирович</t>
  </si>
  <si>
    <t>120 баллов</t>
  </si>
  <si>
    <t>125 баллов</t>
  </si>
  <si>
    <t>Результат</t>
  </si>
  <si>
    <t xml:space="preserve">Протокол заседания жюри муниципального этапа всероссийской олимпиады школьников </t>
  </si>
  <si>
    <t>1. Утверждение рейтинга участников муниципального этапа всероссийской олимпиады школьников по технологии, 7 класс</t>
  </si>
  <si>
    <t>2. Утверждение списка победителей и призеров муниципального  этапа всероссийской олимпиады школьников по технологии,  7   класс</t>
  </si>
  <si>
    <t>1. Утвердить рейтинг участников муниципального этапа всероссийской олимпиады школьников по технологии, 7 класс</t>
  </si>
  <si>
    <t>2. Утвердить список победителей и призеров муниципального этапа олимпиады всероссийской олимпиады школьников по технологии, 7 класс</t>
  </si>
  <si>
    <t>1. Утверждение рейтинга участников муниципального этапа всероссийской олимпиады школьников по технологии, 10-11 класс</t>
  </si>
  <si>
    <t>2. Утверждение списка победителей и призеров муниципального  этапа всероссийской олимпиады школьников по технологии, 10-11 класс</t>
  </si>
  <si>
    <t>1. Утвердить рейтинг участников муниципального этапа всероссийской олимпиады школьников по технологии, 10-11 класс</t>
  </si>
  <si>
    <t>2. Утвердить список победителей и призеров муниципального этапа олимпиады всероссийской олимпиады школьников по технологии, 10-11 класс</t>
  </si>
  <si>
    <t>1. Утверждение рейтинга участников муниципального этапа всероссийской олимпиады школьников по технологии, 9 класс</t>
  </si>
  <si>
    <t>2. Утверждение списка победителей и призеров муниципального  этапа всероссийской олимпиады школьников по технологии, 9  класс</t>
  </si>
  <si>
    <t>1. Утвердить рейтинг участников муниципального этапа всероссийской олимпиады школьников по технологии, 9 класс</t>
  </si>
  <si>
    <t>2. Утвердить список победителей и призеров муниципального этапа олимпиады всероссийской олимпиады школьников по технологии, 9 класс</t>
  </si>
  <si>
    <t>1. Утверждение рейтинга участников муниципального этапа всероссийской олимпиады школьников по технологии, 8 класс</t>
  </si>
  <si>
    <t>2. Утверждение списка победителей и призеров муниципального  этапа всероссийской олимпиады школьников по технологии, 8  класс</t>
  </si>
  <si>
    <t>1. Утвердить рейтинг участников муниципального этапа всероссийской олимпиады школьников по технологии, 8 класс</t>
  </si>
  <si>
    <t>2. Утвердить список победителей и призеров муниципального этапа олимпиады всероссийской олимпиады школьников по технологии, 8 класс</t>
  </si>
  <si>
    <t>Статус участника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</si>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</sst>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[$-FC19]d\ mmmm\ yyyy\ &quot;г.&quot;"/>
    <numFmt numFmtId="187" formatCode="0.0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1" fillId="0" borderId="10" xfId="53" applyFont="1" applyFill="1" applyBorder="1" applyAlignment="1">
      <alignment horizontal="left" vertical="justify" wrapText="1"/>
      <protection/>
    </xf>
    <xf numFmtId="14" fontId="1" fillId="0" borderId="10" xfId="0" applyNumberFormat="1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left" vertical="justify" wrapText="1"/>
    </xf>
    <xf numFmtId="0" fontId="1" fillId="0" borderId="10" xfId="53" applyFont="1" applyFill="1" applyBorder="1" applyAlignment="1">
      <alignment horizontal="left" vertical="justify"/>
      <protection/>
    </xf>
    <xf numFmtId="0" fontId="1" fillId="0" borderId="10" xfId="0" applyFont="1" applyFill="1" applyBorder="1" applyAlignment="1">
      <alignment horizontal="left" vertical="justify" wrapText="1"/>
    </xf>
    <xf numFmtId="0" fontId="9" fillId="0" borderId="10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53" applyFont="1" applyFill="1" applyBorder="1" applyAlignment="1">
      <alignment vertical="justify"/>
      <protection/>
    </xf>
    <xf numFmtId="0" fontId="1" fillId="0" borderId="10" xfId="53" applyFont="1" applyFill="1" applyBorder="1" applyAlignment="1">
      <alignment vertical="justify" wrapText="1"/>
      <protection/>
    </xf>
    <xf numFmtId="0" fontId="9" fillId="0" borderId="10" xfId="0" applyFont="1" applyBorder="1" applyAlignment="1">
      <alignment vertical="justify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187" fontId="9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14" fontId="9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left" vertical="justify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9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45</xdr:row>
      <xdr:rowOff>38100</xdr:rowOff>
    </xdr:from>
    <xdr:to>
      <xdr:col>7</xdr:col>
      <xdr:colOff>1333500</xdr:colOff>
      <xdr:row>59</xdr:row>
      <xdr:rowOff>104775</xdr:rowOff>
    </xdr:to>
    <xdr:pic>
      <xdr:nvPicPr>
        <xdr:cNvPr id="1" name="Picture 30" descr="pictur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9734550"/>
          <a:ext cx="5534025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7</xdr:col>
      <xdr:colOff>1400175</xdr:colOff>
      <xdr:row>68</xdr:row>
      <xdr:rowOff>28575</xdr:rowOff>
    </xdr:to>
    <xdr:pic>
      <xdr:nvPicPr>
        <xdr:cNvPr id="1" name="Picture 29" descr="pictur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668125"/>
          <a:ext cx="5534025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7</xdr:col>
      <xdr:colOff>1457325</xdr:colOff>
      <xdr:row>57</xdr:row>
      <xdr:rowOff>28575</xdr:rowOff>
    </xdr:to>
    <xdr:pic>
      <xdr:nvPicPr>
        <xdr:cNvPr id="1" name="Picture 31" descr="pictur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5534025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19050</xdr:rowOff>
    </xdr:from>
    <xdr:to>
      <xdr:col>8</xdr:col>
      <xdr:colOff>200025</xdr:colOff>
      <xdr:row>55</xdr:row>
      <xdr:rowOff>28575</xdr:rowOff>
    </xdr:to>
    <xdr:pic>
      <xdr:nvPicPr>
        <xdr:cNvPr id="1" name="Picture 18" descr="pictur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9239250"/>
          <a:ext cx="5534025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SheetLayoutView="100" zoomScalePageLayoutView="0" workbookViewId="0" topLeftCell="A31">
      <selection activeCell="A33" sqref="A33:A34"/>
    </sheetView>
  </sheetViews>
  <sheetFormatPr defaultColWidth="9.140625" defaultRowHeight="12.75"/>
  <cols>
    <col min="1" max="1" width="5.140625" style="0" customWidth="1"/>
    <col min="2" max="2" width="0.13671875" style="0" hidden="1" customWidth="1"/>
    <col min="3" max="3" width="15.8515625" style="4" customWidth="1"/>
    <col min="4" max="4" width="14.28125" style="4" customWidth="1"/>
    <col min="5" max="5" width="8.7109375" style="0" customWidth="1"/>
    <col min="6" max="6" width="9.8515625" style="0" customWidth="1"/>
    <col min="7" max="7" width="9.7109375" style="0" customWidth="1"/>
    <col min="8" max="8" width="23.00390625" style="0" customWidth="1"/>
    <col min="9" max="9" width="9.421875" style="0" customWidth="1"/>
    <col min="10" max="10" width="17.140625" style="0" customWidth="1"/>
    <col min="11" max="11" width="14.421875" style="0" customWidth="1"/>
    <col min="12" max="12" width="21.00390625" style="0" customWidth="1"/>
  </cols>
  <sheetData>
    <row r="1" spans="1:11" ht="18" customHeight="1">
      <c r="A1" s="96" t="s">
        <v>110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>
      <c r="A2" s="1"/>
      <c r="B2" s="74" t="s">
        <v>3</v>
      </c>
      <c r="C2" s="74"/>
      <c r="D2" s="74"/>
      <c r="E2" s="38"/>
      <c r="F2" s="81" t="s">
        <v>15</v>
      </c>
      <c r="G2" s="94"/>
      <c r="H2" s="38"/>
      <c r="I2" s="38"/>
      <c r="J2" s="38"/>
      <c r="K2" s="1"/>
    </row>
    <row r="3" spans="1:11" ht="18.75" customHeight="1">
      <c r="A3" s="1"/>
      <c r="B3" s="74" t="s">
        <v>4</v>
      </c>
      <c r="C3" s="74"/>
      <c r="D3" s="74"/>
      <c r="E3" s="38"/>
      <c r="F3" s="43">
        <v>11</v>
      </c>
      <c r="G3" s="38"/>
      <c r="H3" s="38"/>
      <c r="I3" s="38"/>
      <c r="J3" s="38"/>
      <c r="K3" s="1"/>
    </row>
    <row r="4" spans="1:11" ht="15.75" customHeight="1">
      <c r="A4" s="1"/>
      <c r="B4" s="74" t="s">
        <v>5</v>
      </c>
      <c r="C4" s="74"/>
      <c r="D4" s="74"/>
      <c r="E4" s="38"/>
      <c r="F4" s="81" t="s">
        <v>14</v>
      </c>
      <c r="G4" s="94"/>
      <c r="H4" s="94"/>
      <c r="I4" s="94"/>
      <c r="J4" s="38"/>
      <c r="K4" s="1"/>
    </row>
    <row r="5" spans="1:11" ht="15.75" customHeight="1">
      <c r="A5" s="1"/>
      <c r="B5" s="74" t="s">
        <v>6</v>
      </c>
      <c r="C5" s="74"/>
      <c r="D5" s="74"/>
      <c r="E5" s="38"/>
      <c r="F5" s="93" t="s">
        <v>104</v>
      </c>
      <c r="G5" s="94"/>
      <c r="H5" s="38"/>
      <c r="I5" s="38"/>
      <c r="J5" s="38"/>
      <c r="K5" s="1"/>
    </row>
    <row r="6" spans="1:11" ht="17.25" customHeight="1">
      <c r="A6" s="1"/>
      <c r="B6" s="74" t="s">
        <v>7</v>
      </c>
      <c r="C6" s="74"/>
      <c r="D6" s="74"/>
      <c r="E6" s="75"/>
      <c r="F6" s="95" t="s">
        <v>105</v>
      </c>
      <c r="G6" s="82"/>
      <c r="H6" s="38"/>
      <c r="I6" s="38"/>
      <c r="J6" s="38"/>
      <c r="K6" s="1"/>
    </row>
    <row r="7" spans="1:11" ht="17.25" customHeight="1">
      <c r="A7" s="1"/>
      <c r="B7" s="83" t="s">
        <v>95</v>
      </c>
      <c r="C7" s="83"/>
      <c r="D7" s="39"/>
      <c r="E7" s="1"/>
      <c r="F7" s="39"/>
      <c r="G7" s="39"/>
      <c r="H7" s="39"/>
      <c r="I7" s="39"/>
      <c r="J7" s="39"/>
      <c r="K7" s="1"/>
    </row>
    <row r="8" spans="1:11" ht="19.5" customHeight="1">
      <c r="A8" s="1"/>
      <c r="B8" s="83" t="s">
        <v>11</v>
      </c>
      <c r="C8" s="83"/>
      <c r="D8" s="83"/>
      <c r="E8" s="40"/>
      <c r="F8" s="85" t="s">
        <v>13</v>
      </c>
      <c r="G8" s="86"/>
      <c r="H8" s="86"/>
      <c r="I8" s="86"/>
      <c r="J8" s="86"/>
      <c r="K8" s="86"/>
    </row>
    <row r="9" spans="1:11" ht="27.75" customHeight="1">
      <c r="A9" s="1"/>
      <c r="B9" s="83" t="s">
        <v>10</v>
      </c>
      <c r="C9" s="83"/>
      <c r="D9" s="83"/>
      <c r="E9" s="88"/>
      <c r="F9" s="85" t="s">
        <v>17</v>
      </c>
      <c r="G9" s="86"/>
      <c r="H9" s="86"/>
      <c r="I9" s="86"/>
      <c r="J9" s="86"/>
      <c r="K9" s="86"/>
    </row>
    <row r="10" spans="1:11" ht="15.75">
      <c r="A10" s="1"/>
      <c r="B10" s="83" t="s">
        <v>12</v>
      </c>
      <c r="C10" s="83"/>
      <c r="D10" s="83"/>
      <c r="E10" s="1"/>
      <c r="F10" s="87" t="s">
        <v>18</v>
      </c>
      <c r="G10" s="86"/>
      <c r="H10" s="86"/>
      <c r="I10" s="86"/>
      <c r="J10" s="86"/>
      <c r="K10" s="86"/>
    </row>
    <row r="11" spans="1:11" ht="15.75">
      <c r="A11" s="1"/>
      <c r="B11" s="1"/>
      <c r="C11" s="37"/>
      <c r="D11" s="40"/>
      <c r="E11" s="1"/>
      <c r="F11" s="87" t="s">
        <v>19</v>
      </c>
      <c r="G11" s="86"/>
      <c r="H11" s="86"/>
      <c r="I11" s="86"/>
      <c r="J11" s="86"/>
      <c r="K11" s="86"/>
    </row>
    <row r="12" spans="1:11" ht="15.75">
      <c r="A12" s="1"/>
      <c r="B12" s="1"/>
      <c r="C12" s="37"/>
      <c r="D12" s="40"/>
      <c r="E12" s="1"/>
      <c r="F12" s="87" t="s">
        <v>20</v>
      </c>
      <c r="G12" s="86"/>
      <c r="H12" s="86"/>
      <c r="I12" s="86"/>
      <c r="J12" s="86"/>
      <c r="K12" s="86"/>
    </row>
    <row r="13" spans="1:11" ht="15.75">
      <c r="A13" s="1"/>
      <c r="B13" s="1"/>
      <c r="C13" s="37"/>
      <c r="D13" s="40"/>
      <c r="E13" s="1"/>
      <c r="F13" s="87" t="s">
        <v>21</v>
      </c>
      <c r="G13" s="86"/>
      <c r="H13" s="86"/>
      <c r="I13" s="86"/>
      <c r="J13" s="86"/>
      <c r="K13" s="86"/>
    </row>
    <row r="14" spans="1:11" ht="15.75">
      <c r="A14" s="1"/>
      <c r="B14" s="1"/>
      <c r="C14" s="37"/>
      <c r="D14" s="40"/>
      <c r="E14" s="1"/>
      <c r="F14" s="87" t="s">
        <v>22</v>
      </c>
      <c r="G14" s="86"/>
      <c r="H14" s="86"/>
      <c r="I14" s="86"/>
      <c r="J14" s="86"/>
      <c r="K14" s="86"/>
    </row>
    <row r="15" spans="1:11" ht="15.75">
      <c r="A15" s="1"/>
      <c r="B15" s="1"/>
      <c r="C15" s="37"/>
      <c r="D15" s="40"/>
      <c r="E15" s="1"/>
      <c r="F15" s="87" t="s">
        <v>23</v>
      </c>
      <c r="G15" s="86"/>
      <c r="H15" s="86"/>
      <c r="I15" s="86"/>
      <c r="J15" s="86"/>
      <c r="K15" s="86"/>
    </row>
    <row r="16" spans="1:11" ht="15.75">
      <c r="A16" s="1"/>
      <c r="B16" s="1"/>
      <c r="C16" s="37"/>
      <c r="D16" s="40"/>
      <c r="E16" s="1"/>
      <c r="F16" s="87" t="s">
        <v>24</v>
      </c>
      <c r="G16" s="86"/>
      <c r="H16" s="86"/>
      <c r="I16" s="86"/>
      <c r="J16" s="86"/>
      <c r="K16" s="86"/>
    </row>
    <row r="17" spans="1:11" ht="15.75">
      <c r="A17" s="1"/>
      <c r="B17" s="1"/>
      <c r="C17" s="37"/>
      <c r="D17" s="40"/>
      <c r="E17" s="1"/>
      <c r="F17" s="87" t="s">
        <v>25</v>
      </c>
      <c r="G17" s="86"/>
      <c r="H17" s="86"/>
      <c r="I17" s="86"/>
      <c r="J17" s="86"/>
      <c r="K17" s="86"/>
    </row>
    <row r="18" spans="1:11" ht="15.75">
      <c r="A18" s="1"/>
      <c r="B18" s="1"/>
      <c r="C18" s="37"/>
      <c r="D18" s="40"/>
      <c r="E18" s="1"/>
      <c r="F18" s="87" t="s">
        <v>26</v>
      </c>
      <c r="G18" s="86"/>
      <c r="H18" s="86"/>
      <c r="I18" s="86"/>
      <c r="J18" s="86"/>
      <c r="K18" s="86"/>
    </row>
    <row r="19" spans="1:11" ht="15.75">
      <c r="A19" s="1"/>
      <c r="B19" s="1"/>
      <c r="C19" s="37"/>
      <c r="D19" s="40"/>
      <c r="E19" s="1"/>
      <c r="F19" s="87" t="s">
        <v>27</v>
      </c>
      <c r="G19" s="86"/>
      <c r="H19" s="86"/>
      <c r="I19" s="86"/>
      <c r="J19" s="86"/>
      <c r="K19" s="86"/>
    </row>
    <row r="20" spans="1:11" ht="15.75">
      <c r="A20" s="1"/>
      <c r="B20" s="1"/>
      <c r="C20" s="37"/>
      <c r="D20" s="40"/>
      <c r="E20" s="1"/>
      <c r="F20" s="87" t="s">
        <v>28</v>
      </c>
      <c r="G20" s="86"/>
      <c r="H20" s="86"/>
      <c r="I20" s="86"/>
      <c r="J20" s="86"/>
      <c r="K20" s="86"/>
    </row>
    <row r="21" spans="1:11" ht="15.75">
      <c r="A21" s="1"/>
      <c r="B21" s="1"/>
      <c r="C21" s="37"/>
      <c r="D21" s="40"/>
      <c r="E21" s="1"/>
      <c r="F21" s="87" t="s">
        <v>106</v>
      </c>
      <c r="G21" s="86"/>
      <c r="H21" s="86"/>
      <c r="I21" s="86"/>
      <c r="J21" s="86"/>
      <c r="K21" s="86"/>
    </row>
    <row r="22" spans="1:11" ht="15.75">
      <c r="A22" s="1"/>
      <c r="B22" s="1"/>
      <c r="C22" s="37"/>
      <c r="D22" s="40"/>
      <c r="E22" s="1"/>
      <c r="F22" s="87" t="s">
        <v>32</v>
      </c>
      <c r="G22" s="86"/>
      <c r="H22" s="86"/>
      <c r="I22" s="86"/>
      <c r="J22" s="86"/>
      <c r="K22" s="86"/>
    </row>
    <row r="23" spans="1:11" ht="15.75">
      <c r="A23" s="1"/>
      <c r="B23" s="1"/>
      <c r="C23" s="37"/>
      <c r="D23" s="40"/>
      <c r="E23" s="1"/>
      <c r="F23" s="87" t="s">
        <v>29</v>
      </c>
      <c r="G23" s="86"/>
      <c r="H23" s="86"/>
      <c r="I23" s="86"/>
      <c r="J23" s="86"/>
      <c r="K23" s="86"/>
    </row>
    <row r="24" spans="1:11" ht="15.75">
      <c r="A24" s="1"/>
      <c r="B24" s="1"/>
      <c r="C24" s="37"/>
      <c r="D24" s="40"/>
      <c r="E24" s="1"/>
      <c r="F24" s="87" t="s">
        <v>30</v>
      </c>
      <c r="G24" s="86"/>
      <c r="H24" s="86"/>
      <c r="I24" s="86"/>
      <c r="J24" s="86"/>
      <c r="K24" s="86"/>
    </row>
    <row r="25" spans="1:11" ht="15.75">
      <c r="A25" s="1"/>
      <c r="B25" s="1"/>
      <c r="C25" s="37"/>
      <c r="D25" s="40"/>
      <c r="E25" s="1"/>
      <c r="F25" s="87" t="s">
        <v>31</v>
      </c>
      <c r="G25" s="86"/>
      <c r="H25" s="86"/>
      <c r="I25" s="86"/>
      <c r="J25" s="86"/>
      <c r="K25" s="86"/>
    </row>
    <row r="26" spans="1:11" ht="15.75" customHeight="1">
      <c r="A26" s="1"/>
      <c r="B26" s="1"/>
      <c r="C26" s="43"/>
      <c r="D26" s="37" t="s">
        <v>8</v>
      </c>
      <c r="E26" s="38"/>
      <c r="F26" s="38"/>
      <c r="G26" s="38"/>
      <c r="H26" s="38"/>
      <c r="I26" s="38"/>
      <c r="J26" s="38"/>
      <c r="K26" s="1"/>
    </row>
    <row r="27" spans="1:15" ht="18.75" customHeight="1">
      <c r="A27" s="1"/>
      <c r="B27" s="1"/>
      <c r="C27" s="81" t="s">
        <v>111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ht="15.75" customHeight="1">
      <c r="A28" s="1"/>
      <c r="B28" s="1"/>
      <c r="C28" s="81" t="s">
        <v>112</v>
      </c>
      <c r="D28" s="84"/>
      <c r="E28" s="84"/>
      <c r="F28" s="84"/>
      <c r="G28" s="84"/>
      <c r="H28" s="84"/>
      <c r="I28" s="84"/>
      <c r="J28" s="84"/>
      <c r="K28" s="84"/>
      <c r="L28" s="68"/>
      <c r="M28" s="68"/>
      <c r="N28" s="68"/>
      <c r="O28" s="68"/>
    </row>
    <row r="29" spans="1:15" ht="15.75" customHeight="1">
      <c r="A29" s="1"/>
      <c r="B29" s="1"/>
      <c r="C29" s="43"/>
      <c r="D29" s="44" t="s">
        <v>9</v>
      </c>
      <c r="E29" s="38"/>
      <c r="F29" s="38"/>
      <c r="G29" s="38"/>
      <c r="H29" s="69"/>
      <c r="I29" s="69"/>
      <c r="J29" s="69"/>
      <c r="K29" s="69"/>
      <c r="L29" s="38"/>
      <c r="M29" s="38"/>
      <c r="N29" s="38"/>
      <c r="O29" s="1"/>
    </row>
    <row r="30" spans="1:15" ht="15.75" customHeight="1">
      <c r="A30" s="1"/>
      <c r="B30" s="1"/>
      <c r="C30" s="70" t="s">
        <v>113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4.25" customHeight="1">
      <c r="A31" s="1"/>
      <c r="B31" s="1"/>
      <c r="C31" s="70" t="s">
        <v>114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1" ht="15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2"/>
    </row>
    <row r="33" spans="1:12" ht="18" customHeight="1">
      <c r="A33" s="89" t="s">
        <v>0</v>
      </c>
      <c r="B33" s="50"/>
      <c r="C33" s="89" t="s">
        <v>96</v>
      </c>
      <c r="D33" s="89" t="s">
        <v>97</v>
      </c>
      <c r="E33" s="89" t="s">
        <v>1</v>
      </c>
      <c r="F33" s="80" t="s">
        <v>98</v>
      </c>
      <c r="G33" s="80" t="s">
        <v>99</v>
      </c>
      <c r="H33" s="79" t="s">
        <v>100</v>
      </c>
      <c r="I33" s="79"/>
      <c r="J33" s="79"/>
      <c r="K33" s="89" t="s">
        <v>109</v>
      </c>
      <c r="L33" s="89" t="s">
        <v>127</v>
      </c>
    </row>
    <row r="34" spans="1:12" s="8" customFormat="1" ht="38.25" customHeight="1">
      <c r="A34" s="78"/>
      <c r="B34" s="49"/>
      <c r="C34" s="78"/>
      <c r="D34" s="78"/>
      <c r="E34" s="78"/>
      <c r="F34" s="98"/>
      <c r="G34" s="98"/>
      <c r="H34" s="51" t="s">
        <v>101</v>
      </c>
      <c r="I34" s="51" t="s">
        <v>102</v>
      </c>
      <c r="J34" s="51" t="s">
        <v>103</v>
      </c>
      <c r="K34" s="99"/>
      <c r="L34" s="90"/>
    </row>
    <row r="35" spans="1:12" ht="15.75">
      <c r="A35" s="45">
        <v>1</v>
      </c>
      <c r="B35" s="46"/>
      <c r="C35" s="21" t="s">
        <v>49</v>
      </c>
      <c r="D35" s="21" t="s">
        <v>50</v>
      </c>
      <c r="E35" s="32">
        <v>7</v>
      </c>
      <c r="F35" s="47">
        <v>17</v>
      </c>
      <c r="G35" s="47">
        <v>33</v>
      </c>
      <c r="H35" s="48">
        <f>AVERAGE(10,9.5,9.5)</f>
        <v>9.666666666666666</v>
      </c>
      <c r="I35" s="48">
        <f>AVERAGE(25,21,24)</f>
        <v>23.333333333333332</v>
      </c>
      <c r="J35" s="48">
        <f>AVERAGE(15,14,14)</f>
        <v>14.333333333333334</v>
      </c>
      <c r="K35" s="53">
        <v>97.33333333333334</v>
      </c>
      <c r="L35" s="71" t="s">
        <v>128</v>
      </c>
    </row>
    <row r="36" spans="1:12" ht="15.75">
      <c r="A36" s="45">
        <v>2</v>
      </c>
      <c r="B36" s="46"/>
      <c r="C36" s="28" t="s">
        <v>41</v>
      </c>
      <c r="D36" s="28" t="s">
        <v>42</v>
      </c>
      <c r="E36" s="32">
        <v>7</v>
      </c>
      <c r="F36" s="47">
        <v>12</v>
      </c>
      <c r="G36" s="47">
        <v>36</v>
      </c>
      <c r="H36" s="48">
        <f>AVERAGE(9,8,9.5)</f>
        <v>8.833333333333334</v>
      </c>
      <c r="I36" s="48">
        <f>AVERAGE(23,23,23)</f>
        <v>23</v>
      </c>
      <c r="J36" s="48">
        <f>AVERAGE(13,13.5,9)</f>
        <v>11.833333333333334</v>
      </c>
      <c r="K36" s="53">
        <v>91.66666666666667</v>
      </c>
      <c r="L36" s="73" t="s">
        <v>130</v>
      </c>
    </row>
    <row r="37" spans="1:12" ht="15.75">
      <c r="A37" s="45">
        <v>3</v>
      </c>
      <c r="B37" s="46"/>
      <c r="C37" s="26" t="s">
        <v>37</v>
      </c>
      <c r="D37" s="26" t="s">
        <v>38</v>
      </c>
      <c r="E37" s="32">
        <v>7</v>
      </c>
      <c r="F37" s="47">
        <v>4</v>
      </c>
      <c r="G37" s="47">
        <v>36</v>
      </c>
      <c r="H37" s="48">
        <f>AVERAGE(9.5,7,6)</f>
        <v>7.5</v>
      </c>
      <c r="I37" s="48">
        <f>AVERAGE(20,19,21)</f>
        <v>20</v>
      </c>
      <c r="J37" s="48">
        <f>AVERAGE(10,9.5,12)</f>
        <v>10.5</v>
      </c>
      <c r="K37" s="53">
        <v>78</v>
      </c>
      <c r="L37" s="73" t="s">
        <v>130</v>
      </c>
    </row>
    <row r="38" spans="1:12" ht="15.75">
      <c r="A38" s="45">
        <v>4</v>
      </c>
      <c r="B38" s="46"/>
      <c r="C38" s="28" t="s">
        <v>39</v>
      </c>
      <c r="D38" s="28" t="s">
        <v>40</v>
      </c>
      <c r="E38" s="32">
        <v>7</v>
      </c>
      <c r="F38" s="47">
        <v>14</v>
      </c>
      <c r="G38" s="47">
        <v>26</v>
      </c>
      <c r="H38" s="48">
        <f>AVERAGE(8.5,6.5,9)</f>
        <v>8</v>
      </c>
      <c r="I38" s="48">
        <f>AVERAGE(22,18,22)</f>
        <v>20.666666666666668</v>
      </c>
      <c r="J38" s="48">
        <f>AVERAGE(10,8.5,8.5)</f>
        <v>9</v>
      </c>
      <c r="K38" s="53">
        <v>77.66666666666667</v>
      </c>
      <c r="L38" s="73" t="s">
        <v>130</v>
      </c>
    </row>
    <row r="39" spans="1:12" ht="17.25" customHeight="1">
      <c r="A39" s="45">
        <v>5</v>
      </c>
      <c r="B39" s="46"/>
      <c r="C39" s="28" t="s">
        <v>53</v>
      </c>
      <c r="D39" s="28" t="s">
        <v>54</v>
      </c>
      <c r="E39" s="32">
        <v>7</v>
      </c>
      <c r="F39" s="47">
        <v>8</v>
      </c>
      <c r="G39" s="47">
        <v>24</v>
      </c>
      <c r="H39" s="48">
        <f>AVERAGE(10,10,9.5)</f>
        <v>9.833333333333334</v>
      </c>
      <c r="I39" s="48">
        <f>AVERAGE(22,18,24)</f>
        <v>21.333333333333332</v>
      </c>
      <c r="J39" s="48">
        <f>AVERAGE(13,11,13)</f>
        <v>12.333333333333334</v>
      </c>
      <c r="K39" s="53">
        <v>75.5</v>
      </c>
      <c r="L39" s="58" t="s">
        <v>129</v>
      </c>
    </row>
    <row r="40" spans="1:12" ht="17.25" customHeight="1">
      <c r="A40" s="45">
        <v>6</v>
      </c>
      <c r="B40" s="46"/>
      <c r="C40" s="21" t="s">
        <v>35</v>
      </c>
      <c r="D40" s="21" t="s">
        <v>36</v>
      </c>
      <c r="E40" s="32">
        <v>7</v>
      </c>
      <c r="F40" s="47">
        <v>15</v>
      </c>
      <c r="G40" s="47">
        <v>17</v>
      </c>
      <c r="H40" s="48">
        <f>AVERAGE(9.5,9,8.5)</f>
        <v>9</v>
      </c>
      <c r="I40" s="48">
        <f>AVERAGE(22,21,22)</f>
        <v>21.666666666666668</v>
      </c>
      <c r="J40" s="48">
        <f>AVERAGE(14,9,9)</f>
        <v>10.666666666666666</v>
      </c>
      <c r="K40" s="53">
        <v>73.33333333333334</v>
      </c>
      <c r="L40" s="58" t="s">
        <v>129</v>
      </c>
    </row>
    <row r="41" spans="1:12" ht="15.75">
      <c r="A41" s="45">
        <v>7</v>
      </c>
      <c r="B41" s="46"/>
      <c r="C41" s="28" t="s">
        <v>33</v>
      </c>
      <c r="D41" s="28" t="s">
        <v>34</v>
      </c>
      <c r="E41" s="32">
        <v>7</v>
      </c>
      <c r="F41" s="47">
        <v>10</v>
      </c>
      <c r="G41" s="47">
        <v>14</v>
      </c>
      <c r="H41" s="48">
        <f>AVERAGE(8,8.5,4)</f>
        <v>6.833333333333333</v>
      </c>
      <c r="I41" s="48">
        <f>AVERAGE(24,22,25)</f>
        <v>23.666666666666668</v>
      </c>
      <c r="J41" s="48">
        <f>AVERAGE(13,13.5,14)</f>
        <v>13.5</v>
      </c>
      <c r="K41" s="53">
        <v>68</v>
      </c>
      <c r="L41" s="58" t="s">
        <v>129</v>
      </c>
    </row>
    <row r="42" spans="1:12" ht="15.75">
      <c r="A42" s="45">
        <v>8</v>
      </c>
      <c r="B42" s="46"/>
      <c r="C42" s="28" t="s">
        <v>45</v>
      </c>
      <c r="D42" s="28" t="s">
        <v>46</v>
      </c>
      <c r="E42" s="32">
        <v>7</v>
      </c>
      <c r="F42" s="47">
        <v>7</v>
      </c>
      <c r="G42" s="47">
        <v>20.5</v>
      </c>
      <c r="H42" s="48">
        <f>AVERAGE(7,6.5,8)</f>
        <v>7.166666666666667</v>
      </c>
      <c r="I42" s="48">
        <f>AVERAGE(19,17,21)</f>
        <v>19</v>
      </c>
      <c r="J42" s="48">
        <f>AVERAGE(10,9.5,12.5)</f>
        <v>10.666666666666666</v>
      </c>
      <c r="K42" s="53">
        <v>64.33333333333334</v>
      </c>
      <c r="L42" s="58" t="s">
        <v>129</v>
      </c>
    </row>
    <row r="43" spans="1:12" ht="15.75">
      <c r="A43" s="45">
        <v>9</v>
      </c>
      <c r="B43" s="46"/>
      <c r="C43" s="28" t="s">
        <v>43</v>
      </c>
      <c r="D43" s="28" t="s">
        <v>44</v>
      </c>
      <c r="E43" s="32">
        <v>7</v>
      </c>
      <c r="F43" s="47">
        <v>9</v>
      </c>
      <c r="G43" s="47">
        <v>17</v>
      </c>
      <c r="H43" s="48">
        <f>AVERAGE(5,8,7.5)</f>
        <v>6.833333333333333</v>
      </c>
      <c r="I43" s="48">
        <f>AVERAGE(23,23,20)</f>
        <v>22</v>
      </c>
      <c r="J43" s="48">
        <f>AVERAGE(8,9.5,10.5)</f>
        <v>9.333333333333334</v>
      </c>
      <c r="K43" s="53">
        <v>64.16666666666666</v>
      </c>
      <c r="L43" s="58" t="s">
        <v>129</v>
      </c>
    </row>
    <row r="44" spans="1:12" ht="15.75">
      <c r="A44" s="45">
        <v>10</v>
      </c>
      <c r="B44" s="46"/>
      <c r="C44" s="26" t="s">
        <v>47</v>
      </c>
      <c r="D44" s="26" t="s">
        <v>48</v>
      </c>
      <c r="E44" s="32">
        <v>7</v>
      </c>
      <c r="F44" s="47">
        <v>10</v>
      </c>
      <c r="G44" s="47">
        <v>21</v>
      </c>
      <c r="H44" s="48">
        <f>AVERAGE(6.5,4,7.5)</f>
        <v>6</v>
      </c>
      <c r="I44" s="48">
        <f>AVERAGE(19,12,18)</f>
        <v>16.333333333333332</v>
      </c>
      <c r="J44" s="48">
        <f>AVERAGE(9,9,11.5)</f>
        <v>9.833333333333334</v>
      </c>
      <c r="K44" s="53">
        <v>63.166666666666664</v>
      </c>
      <c r="L44" s="58" t="s">
        <v>129</v>
      </c>
    </row>
    <row r="45" spans="1:12" ht="17.25" customHeight="1">
      <c r="A45" s="45">
        <v>11</v>
      </c>
      <c r="B45" s="46"/>
      <c r="C45" s="26" t="s">
        <v>51</v>
      </c>
      <c r="D45" s="22" t="s">
        <v>46</v>
      </c>
      <c r="E45" s="32">
        <v>7</v>
      </c>
      <c r="F45" s="47">
        <v>10</v>
      </c>
      <c r="G45" s="47">
        <v>22</v>
      </c>
      <c r="H45" s="48">
        <f>AVERAGE(4.5,3.5,5)</f>
        <v>4.333333333333333</v>
      </c>
      <c r="I45" s="48">
        <f>AVERAGE(19,16,19)</f>
        <v>18</v>
      </c>
      <c r="J45" s="48">
        <f>AVERAGE(8,8,7)</f>
        <v>7.666666666666667</v>
      </c>
      <c r="K45" s="53">
        <v>62</v>
      </c>
      <c r="L45" s="58" t="s">
        <v>129</v>
      </c>
    </row>
    <row r="46" spans="1:10" ht="12.75">
      <c r="A46" s="15"/>
      <c r="B46" s="16"/>
      <c r="C46" s="16"/>
      <c r="D46" s="16"/>
      <c r="E46" s="17"/>
      <c r="F46" s="18"/>
      <c r="G46" s="18"/>
      <c r="H46" s="18"/>
      <c r="I46" s="18"/>
      <c r="J46" s="18"/>
    </row>
    <row r="47" spans="1:11" ht="24.7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ht="12.7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12.7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1:11" ht="12.7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1:11" ht="12.7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1:11" ht="12.7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2.7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ht="12.7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11" ht="12.7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12.7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 ht="12.7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</row>
  </sheetData>
  <sheetProtection/>
  <mergeCells count="55">
    <mergeCell ref="A57:K57"/>
    <mergeCell ref="A48:K48"/>
    <mergeCell ref="A49:K49"/>
    <mergeCell ref="A50:K50"/>
    <mergeCell ref="A51:K51"/>
    <mergeCell ref="A55:K55"/>
    <mergeCell ref="A52:K52"/>
    <mergeCell ref="A56:K56"/>
    <mergeCell ref="A54:K54"/>
    <mergeCell ref="A53:K53"/>
    <mergeCell ref="A47:K47"/>
    <mergeCell ref="A33:A34"/>
    <mergeCell ref="C33:C34"/>
    <mergeCell ref="D33:D34"/>
    <mergeCell ref="E33:E34"/>
    <mergeCell ref="H33:J33"/>
    <mergeCell ref="G33:G34"/>
    <mergeCell ref="F33:F34"/>
    <mergeCell ref="K33:K34"/>
    <mergeCell ref="F24:K24"/>
    <mergeCell ref="F8:K8"/>
    <mergeCell ref="F15:K15"/>
    <mergeCell ref="F16:K16"/>
    <mergeCell ref="F12:K12"/>
    <mergeCell ref="F13:K13"/>
    <mergeCell ref="F5:G5"/>
    <mergeCell ref="F4:I4"/>
    <mergeCell ref="F6:G6"/>
    <mergeCell ref="A1:K1"/>
    <mergeCell ref="B2:D2"/>
    <mergeCell ref="F2:G2"/>
    <mergeCell ref="B3:D3"/>
    <mergeCell ref="B4:D4"/>
    <mergeCell ref="B5:D5"/>
    <mergeCell ref="B6:E6"/>
    <mergeCell ref="L33:L34"/>
    <mergeCell ref="F17:K17"/>
    <mergeCell ref="F25:K25"/>
    <mergeCell ref="F18:K18"/>
    <mergeCell ref="F19:K19"/>
    <mergeCell ref="F20:K20"/>
    <mergeCell ref="F21:K21"/>
    <mergeCell ref="A32:K32"/>
    <mergeCell ref="F22:K22"/>
    <mergeCell ref="F23:K23"/>
    <mergeCell ref="C27:O27"/>
    <mergeCell ref="B8:D8"/>
    <mergeCell ref="B7:C7"/>
    <mergeCell ref="C28:K28"/>
    <mergeCell ref="F9:K9"/>
    <mergeCell ref="F11:K11"/>
    <mergeCell ref="B9:E9"/>
    <mergeCell ref="F14:K14"/>
    <mergeCell ref="B10:D10"/>
    <mergeCell ref="F10:K10"/>
  </mergeCells>
  <dataValidations count="1">
    <dataValidation allowBlank="1" showErrorMessage="1" sqref="E36 E38:E46">
      <formula1>0</formula1>
      <formula2>0</formula2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6">
      <selection activeCell="A36" sqref="A36:A37"/>
    </sheetView>
  </sheetViews>
  <sheetFormatPr defaultColWidth="9.140625" defaultRowHeight="12.75"/>
  <cols>
    <col min="1" max="1" width="5.140625" style="0" customWidth="1"/>
    <col min="2" max="2" width="0.2890625" style="0" hidden="1" customWidth="1"/>
    <col min="3" max="3" width="15.421875" style="3" customWidth="1"/>
    <col min="4" max="4" width="14.421875" style="3" customWidth="1"/>
    <col min="5" max="5" width="8.421875" style="0" customWidth="1"/>
    <col min="7" max="7" width="9.421875" style="0" customWidth="1"/>
    <col min="8" max="8" width="23.421875" style="0" customWidth="1"/>
    <col min="9" max="9" width="9.57421875" style="0" customWidth="1"/>
    <col min="10" max="10" width="15.8515625" style="0" customWidth="1"/>
    <col min="11" max="11" width="13.140625" style="0" customWidth="1"/>
    <col min="12" max="12" width="0.13671875" style="0" hidden="1" customWidth="1"/>
    <col min="13" max="14" width="9.140625" style="0" hidden="1" customWidth="1"/>
    <col min="15" max="15" width="21.140625" style="0" customWidth="1"/>
  </cols>
  <sheetData>
    <row r="1" spans="1:12" ht="18" customHeight="1">
      <c r="A1" s="106" t="s">
        <v>110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"/>
    </row>
    <row r="2" spans="1:12" ht="15.75">
      <c r="A2" s="1"/>
      <c r="B2" s="1"/>
      <c r="C2" s="54"/>
      <c r="D2" s="54"/>
      <c r="E2" s="38"/>
      <c r="F2" s="38"/>
      <c r="G2" s="38"/>
      <c r="H2" s="38"/>
      <c r="I2" s="38"/>
      <c r="J2" s="38"/>
      <c r="K2" s="38"/>
      <c r="L2" s="1"/>
    </row>
    <row r="3" spans="1:12" ht="15.75">
      <c r="A3" s="1"/>
      <c r="B3" s="1"/>
      <c r="C3" s="102" t="s">
        <v>3</v>
      </c>
      <c r="D3" s="103"/>
      <c r="E3" s="38"/>
      <c r="F3" s="81" t="s">
        <v>15</v>
      </c>
      <c r="G3" s="81"/>
      <c r="H3" s="94"/>
      <c r="I3" s="38"/>
      <c r="J3" s="38"/>
      <c r="K3" s="38"/>
      <c r="L3" s="1"/>
    </row>
    <row r="4" spans="1:12" ht="13.5" customHeight="1">
      <c r="A4" s="1"/>
      <c r="B4" s="1"/>
      <c r="C4" s="102" t="s">
        <v>4</v>
      </c>
      <c r="D4" s="103"/>
      <c r="E4" s="97"/>
      <c r="F4" s="43">
        <v>16</v>
      </c>
      <c r="G4" s="43"/>
      <c r="H4" s="38"/>
      <c r="I4" s="38"/>
      <c r="J4" s="38"/>
      <c r="K4" s="38"/>
      <c r="L4" s="1"/>
    </row>
    <row r="5" spans="1:12" ht="15.75" customHeight="1">
      <c r="A5" s="1"/>
      <c r="B5" s="1"/>
      <c r="C5" s="102" t="s">
        <v>5</v>
      </c>
      <c r="D5" s="103"/>
      <c r="E5" s="38"/>
      <c r="F5" s="81" t="s">
        <v>14</v>
      </c>
      <c r="G5" s="81"/>
      <c r="H5" s="94"/>
      <c r="I5" s="94"/>
      <c r="J5" s="94"/>
      <c r="K5" s="38"/>
      <c r="L5" s="1"/>
    </row>
    <row r="6" spans="1:12" ht="15.75" customHeight="1">
      <c r="A6" s="1"/>
      <c r="B6" s="1"/>
      <c r="C6" s="102" t="s">
        <v>6</v>
      </c>
      <c r="D6" s="102"/>
      <c r="E6" s="38"/>
      <c r="F6" s="93" t="s">
        <v>104</v>
      </c>
      <c r="G6" s="93"/>
      <c r="H6" s="94"/>
      <c r="I6" s="38"/>
      <c r="J6" s="38"/>
      <c r="K6" s="38"/>
      <c r="L6" s="1"/>
    </row>
    <row r="7" spans="1:12" ht="16.5" customHeight="1">
      <c r="A7" s="1"/>
      <c r="B7" s="1"/>
      <c r="C7" s="102" t="s">
        <v>7</v>
      </c>
      <c r="D7" s="103"/>
      <c r="E7" s="97"/>
      <c r="F7" s="95" t="s">
        <v>105</v>
      </c>
      <c r="G7" s="95"/>
      <c r="H7" s="82"/>
      <c r="I7" s="38"/>
      <c r="J7" s="38"/>
      <c r="K7" s="38"/>
      <c r="L7" s="1"/>
    </row>
    <row r="8" spans="1:12" ht="15.75" customHeight="1">
      <c r="A8" s="1"/>
      <c r="B8" s="1"/>
      <c r="C8" s="104" t="s">
        <v>95</v>
      </c>
      <c r="D8" s="104"/>
      <c r="E8" s="56"/>
      <c r="F8" s="56"/>
      <c r="G8" s="56"/>
      <c r="H8" s="56"/>
      <c r="I8" s="56"/>
      <c r="J8" s="56"/>
      <c r="K8" s="56"/>
      <c r="L8" s="1"/>
    </row>
    <row r="9" spans="1:12" ht="15.75" customHeight="1">
      <c r="A9" s="1"/>
      <c r="B9" s="1"/>
      <c r="C9" s="104" t="s">
        <v>11</v>
      </c>
      <c r="D9" s="104"/>
      <c r="E9" s="56"/>
      <c r="F9" s="85" t="s">
        <v>13</v>
      </c>
      <c r="G9" s="86"/>
      <c r="H9" s="86"/>
      <c r="I9" s="86"/>
      <c r="J9" s="86"/>
      <c r="K9" s="61"/>
      <c r="L9" s="1"/>
    </row>
    <row r="10" spans="2:12" ht="33.75" customHeight="1">
      <c r="B10" s="57"/>
      <c r="C10" s="107" t="s">
        <v>10</v>
      </c>
      <c r="D10" s="108"/>
      <c r="E10" s="108"/>
      <c r="F10" s="85" t="s">
        <v>17</v>
      </c>
      <c r="G10" s="86"/>
      <c r="H10" s="86"/>
      <c r="I10" s="86"/>
      <c r="J10" s="86"/>
      <c r="K10" s="61"/>
      <c r="L10" s="1"/>
    </row>
    <row r="11" spans="1:12" ht="15.75" customHeight="1">
      <c r="A11" s="1"/>
      <c r="B11" s="1"/>
      <c r="C11" s="104" t="s">
        <v>12</v>
      </c>
      <c r="D11" s="105"/>
      <c r="E11" s="41"/>
      <c r="F11" s="87" t="s">
        <v>18</v>
      </c>
      <c r="G11" s="86"/>
      <c r="H11" s="86"/>
      <c r="I11" s="86"/>
      <c r="J11" s="86"/>
      <c r="K11" s="61"/>
      <c r="L11" s="1"/>
    </row>
    <row r="12" spans="1:12" ht="15.75" customHeight="1">
      <c r="A12" s="1"/>
      <c r="B12" s="1"/>
      <c r="C12" s="100"/>
      <c r="D12" s="105"/>
      <c r="E12" s="41"/>
      <c r="F12" s="87" t="s">
        <v>19</v>
      </c>
      <c r="G12" s="86"/>
      <c r="H12" s="86"/>
      <c r="I12" s="86"/>
      <c r="J12" s="86"/>
      <c r="K12" s="61"/>
      <c r="L12" s="1"/>
    </row>
    <row r="13" spans="1:12" ht="15.75" customHeight="1">
      <c r="A13" s="1"/>
      <c r="B13" s="1"/>
      <c r="C13" s="100"/>
      <c r="D13" s="100"/>
      <c r="E13" s="42"/>
      <c r="F13" s="87" t="s">
        <v>20</v>
      </c>
      <c r="G13" s="86"/>
      <c r="H13" s="86"/>
      <c r="I13" s="86"/>
      <c r="J13" s="86"/>
      <c r="K13" s="61"/>
      <c r="L13" s="1"/>
    </row>
    <row r="14" spans="1:12" ht="15.75" customHeight="1">
      <c r="A14" s="1"/>
      <c r="B14" s="1"/>
      <c r="C14" s="100"/>
      <c r="D14" s="100"/>
      <c r="E14" s="42"/>
      <c r="F14" s="87" t="s">
        <v>21</v>
      </c>
      <c r="G14" s="86"/>
      <c r="H14" s="86"/>
      <c r="I14" s="86"/>
      <c r="J14" s="86"/>
      <c r="K14" s="61"/>
      <c r="L14" s="1"/>
    </row>
    <row r="15" spans="1:12" ht="15.75" customHeight="1">
      <c r="A15" s="1"/>
      <c r="B15" s="1"/>
      <c r="C15" s="100"/>
      <c r="D15" s="100"/>
      <c r="E15" s="42"/>
      <c r="F15" s="87" t="s">
        <v>22</v>
      </c>
      <c r="G15" s="86"/>
      <c r="H15" s="86"/>
      <c r="I15" s="86"/>
      <c r="J15" s="86"/>
      <c r="K15" s="61"/>
      <c r="L15" s="1"/>
    </row>
    <row r="16" spans="1:12" ht="15.75" customHeight="1">
      <c r="A16" s="1"/>
      <c r="B16" s="1"/>
      <c r="C16" s="109"/>
      <c r="D16" s="109"/>
      <c r="E16" s="42"/>
      <c r="F16" s="87" t="s">
        <v>23</v>
      </c>
      <c r="G16" s="86"/>
      <c r="H16" s="86"/>
      <c r="I16" s="86"/>
      <c r="J16" s="86"/>
      <c r="K16" s="61"/>
      <c r="L16" s="1" t="s">
        <v>2</v>
      </c>
    </row>
    <row r="17" spans="1:12" ht="15.75" customHeight="1">
      <c r="A17" s="1"/>
      <c r="B17" s="1"/>
      <c r="C17" s="100"/>
      <c r="D17" s="100"/>
      <c r="E17" s="42"/>
      <c r="F17" s="87" t="s">
        <v>24</v>
      </c>
      <c r="G17" s="86"/>
      <c r="H17" s="86"/>
      <c r="I17" s="86"/>
      <c r="J17" s="86"/>
      <c r="K17" s="61"/>
      <c r="L17" s="1"/>
    </row>
    <row r="18" spans="1:12" ht="15.75" customHeight="1">
      <c r="A18" s="1"/>
      <c r="B18" s="1"/>
      <c r="C18" s="100"/>
      <c r="D18" s="100"/>
      <c r="E18" s="42"/>
      <c r="F18" s="87" t="s">
        <v>25</v>
      </c>
      <c r="G18" s="86"/>
      <c r="H18" s="86"/>
      <c r="I18" s="86"/>
      <c r="J18" s="86"/>
      <c r="K18" s="61"/>
      <c r="L18" s="1"/>
    </row>
    <row r="19" spans="1:12" ht="15.75" customHeight="1">
      <c r="A19" s="1"/>
      <c r="B19" s="1"/>
      <c r="C19" s="100"/>
      <c r="D19" s="100"/>
      <c r="E19" s="42"/>
      <c r="F19" s="87" t="s">
        <v>26</v>
      </c>
      <c r="G19" s="86"/>
      <c r="H19" s="86"/>
      <c r="I19" s="86"/>
      <c r="J19" s="86"/>
      <c r="K19" s="61"/>
      <c r="L19" s="1"/>
    </row>
    <row r="20" spans="1:12" ht="15.75" customHeight="1">
      <c r="A20" s="1"/>
      <c r="B20" s="1"/>
      <c r="C20" s="100"/>
      <c r="D20" s="100"/>
      <c r="E20" s="42"/>
      <c r="F20" s="87" t="s">
        <v>27</v>
      </c>
      <c r="G20" s="86"/>
      <c r="H20" s="86"/>
      <c r="I20" s="86"/>
      <c r="J20" s="86"/>
      <c r="K20" s="61"/>
      <c r="L20" s="1"/>
    </row>
    <row r="21" spans="1:12" ht="15.75" customHeight="1">
      <c r="A21" s="1"/>
      <c r="B21" s="1"/>
      <c r="C21" s="100"/>
      <c r="D21" s="100"/>
      <c r="E21" s="42"/>
      <c r="F21" s="87" t="s">
        <v>28</v>
      </c>
      <c r="G21" s="86"/>
      <c r="H21" s="86"/>
      <c r="I21" s="86"/>
      <c r="J21" s="86"/>
      <c r="K21" s="61"/>
      <c r="L21" s="1"/>
    </row>
    <row r="22" spans="1:12" ht="15.75" customHeight="1">
      <c r="A22" s="1"/>
      <c r="B22" s="1"/>
      <c r="C22" s="100"/>
      <c r="D22" s="100"/>
      <c r="E22" s="42"/>
      <c r="F22" s="87" t="s">
        <v>106</v>
      </c>
      <c r="G22" s="86"/>
      <c r="H22" s="86"/>
      <c r="I22" s="86"/>
      <c r="J22" s="86"/>
      <c r="K22" s="61"/>
      <c r="L22" s="1"/>
    </row>
    <row r="23" spans="1:12" ht="15.75" customHeight="1">
      <c r="A23" s="1"/>
      <c r="B23" s="1"/>
      <c r="C23" s="100"/>
      <c r="D23" s="100"/>
      <c r="E23" s="42"/>
      <c r="F23" s="87" t="s">
        <v>32</v>
      </c>
      <c r="G23" s="86"/>
      <c r="H23" s="86"/>
      <c r="I23" s="86"/>
      <c r="J23" s="86"/>
      <c r="K23" s="61"/>
      <c r="L23" s="1"/>
    </row>
    <row r="24" spans="1:12" ht="15.75" customHeight="1">
      <c r="A24" s="1"/>
      <c r="B24" s="1"/>
      <c r="C24" s="100"/>
      <c r="D24" s="100"/>
      <c r="E24" s="42"/>
      <c r="F24" s="87" t="s">
        <v>29</v>
      </c>
      <c r="G24" s="86"/>
      <c r="H24" s="86"/>
      <c r="I24" s="86"/>
      <c r="J24" s="86"/>
      <c r="K24" s="61"/>
      <c r="L24" s="1"/>
    </row>
    <row r="25" spans="1:12" ht="15.75" customHeight="1">
      <c r="A25" s="1"/>
      <c r="B25" s="1"/>
      <c r="C25" s="100"/>
      <c r="D25" s="100"/>
      <c r="E25" s="42"/>
      <c r="F25" s="87" t="s">
        <v>30</v>
      </c>
      <c r="G25" s="86"/>
      <c r="H25" s="86"/>
      <c r="I25" s="86"/>
      <c r="J25" s="86"/>
      <c r="K25" s="61"/>
      <c r="L25" s="1"/>
    </row>
    <row r="26" spans="1:12" ht="15.75" customHeight="1">
      <c r="A26" s="1"/>
      <c r="B26" s="1"/>
      <c r="C26" s="100"/>
      <c r="D26" s="100"/>
      <c r="E26" s="42"/>
      <c r="F26" s="87" t="s">
        <v>31</v>
      </c>
      <c r="G26" s="86"/>
      <c r="H26" s="86"/>
      <c r="I26" s="86"/>
      <c r="J26" s="86"/>
      <c r="K26" s="61"/>
      <c r="L26" s="1"/>
    </row>
    <row r="27" spans="1:12" ht="15.75" customHeight="1">
      <c r="A27" s="1"/>
      <c r="B27" s="1"/>
      <c r="C27" s="100"/>
      <c r="D27" s="100"/>
      <c r="E27" s="42"/>
      <c r="F27" s="42"/>
      <c r="G27" s="42"/>
      <c r="H27" s="42"/>
      <c r="I27" s="42"/>
      <c r="J27" s="42"/>
      <c r="K27" s="42"/>
      <c r="L27" s="1"/>
    </row>
    <row r="28" spans="1:12" ht="15" customHeight="1">
      <c r="A28" s="1"/>
      <c r="B28" s="1"/>
      <c r="C28" s="100"/>
      <c r="D28" s="100"/>
      <c r="E28" s="38"/>
      <c r="F28" s="38"/>
      <c r="G28" s="38"/>
      <c r="H28" s="38"/>
      <c r="I28" s="38"/>
      <c r="J28" s="38"/>
      <c r="K28" s="38"/>
      <c r="L28" s="1"/>
    </row>
    <row r="29" spans="1:12" ht="15.75" customHeight="1">
      <c r="A29" s="1"/>
      <c r="B29" s="1"/>
      <c r="C29" s="54"/>
      <c r="D29" s="55" t="s">
        <v>8</v>
      </c>
      <c r="E29" s="38"/>
      <c r="F29" s="38"/>
      <c r="G29" s="38"/>
      <c r="H29" s="38"/>
      <c r="I29" s="38"/>
      <c r="J29" s="38"/>
      <c r="K29" s="38"/>
      <c r="L29" s="1"/>
    </row>
    <row r="30" spans="1:15" ht="19.5" customHeight="1">
      <c r="A30" s="1"/>
      <c r="B30" s="1"/>
      <c r="C30" s="81" t="s">
        <v>123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34.5" customHeight="1">
      <c r="A31" s="1"/>
      <c r="B31" s="1"/>
      <c r="C31" s="81" t="s">
        <v>124</v>
      </c>
      <c r="D31" s="84"/>
      <c r="E31" s="84"/>
      <c r="F31" s="84"/>
      <c r="G31" s="84"/>
      <c r="H31" s="84"/>
      <c r="I31" s="84"/>
      <c r="J31" s="84"/>
      <c r="K31" s="84"/>
      <c r="L31" s="68"/>
      <c r="M31" s="68"/>
      <c r="N31" s="68"/>
      <c r="O31" s="68"/>
    </row>
    <row r="32" spans="1:15" ht="18" customHeight="1">
      <c r="A32" s="1"/>
      <c r="B32" s="1"/>
      <c r="C32" s="43"/>
      <c r="D32" s="44" t="s">
        <v>9</v>
      </c>
      <c r="E32" s="38"/>
      <c r="F32" s="38"/>
      <c r="G32" s="38"/>
      <c r="H32" s="69"/>
      <c r="I32" s="69"/>
      <c r="J32" s="69"/>
      <c r="K32" s="69"/>
      <c r="L32" s="38"/>
      <c r="M32" s="38"/>
      <c r="N32" s="38"/>
      <c r="O32" s="1"/>
    </row>
    <row r="33" spans="1:15" ht="21.75" customHeight="1">
      <c r="A33" s="1"/>
      <c r="B33" s="1"/>
      <c r="C33" s="70" t="s">
        <v>125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17.25" customHeight="1">
      <c r="A34" s="1"/>
      <c r="B34" s="1"/>
      <c r="C34" s="70" t="s">
        <v>126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1" ht="18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52"/>
    </row>
    <row r="36" spans="1:15" ht="15.75" customHeight="1">
      <c r="A36" s="89" t="s">
        <v>0</v>
      </c>
      <c r="B36" s="50"/>
      <c r="C36" s="89" t="s">
        <v>96</v>
      </c>
      <c r="D36" s="89" t="s">
        <v>97</v>
      </c>
      <c r="E36" s="89" t="s">
        <v>1</v>
      </c>
      <c r="F36" s="80" t="s">
        <v>98</v>
      </c>
      <c r="G36" s="80" t="s">
        <v>99</v>
      </c>
      <c r="H36" s="79" t="s">
        <v>100</v>
      </c>
      <c r="I36" s="79"/>
      <c r="J36" s="79"/>
      <c r="K36" s="89" t="s">
        <v>109</v>
      </c>
      <c r="O36" s="89" t="s">
        <v>127</v>
      </c>
    </row>
    <row r="37" spans="1:15" s="6" customFormat="1" ht="36.75" customHeight="1">
      <c r="A37" s="101"/>
      <c r="B37" s="49"/>
      <c r="C37" s="78"/>
      <c r="D37" s="78"/>
      <c r="E37" s="101"/>
      <c r="F37" s="98"/>
      <c r="G37" s="98"/>
      <c r="H37" s="51" t="s">
        <v>101</v>
      </c>
      <c r="I37" s="51" t="s">
        <v>102</v>
      </c>
      <c r="J37" s="51" t="s">
        <v>103</v>
      </c>
      <c r="K37" s="99"/>
      <c r="O37" s="90"/>
    </row>
    <row r="38" spans="1:15" ht="15.75">
      <c r="A38" s="59">
        <v>1</v>
      </c>
      <c r="B38" s="46"/>
      <c r="C38" s="33" t="s">
        <v>68</v>
      </c>
      <c r="D38" s="33" t="s">
        <v>69</v>
      </c>
      <c r="E38" s="30">
        <v>8</v>
      </c>
      <c r="F38" s="58">
        <v>10</v>
      </c>
      <c r="G38" s="58">
        <v>35</v>
      </c>
      <c r="H38" s="60">
        <f>AVERAGE(10,8.5,10)</f>
        <v>9.5</v>
      </c>
      <c r="I38" s="60">
        <f>AVERAGE(25,23,22)</f>
        <v>23.333333333333332</v>
      </c>
      <c r="J38" s="60">
        <f>AVERAGE(12,13,15)</f>
        <v>13.333333333333334</v>
      </c>
      <c r="K38" s="60">
        <v>91.16666666666666</v>
      </c>
      <c r="O38" s="71" t="s">
        <v>128</v>
      </c>
    </row>
    <row r="39" spans="1:15" ht="17.25" customHeight="1">
      <c r="A39" s="59">
        <v>2</v>
      </c>
      <c r="B39" s="46"/>
      <c r="C39" s="27" t="s">
        <v>63</v>
      </c>
      <c r="D39" s="27" t="s">
        <v>58</v>
      </c>
      <c r="E39" s="30">
        <v>8</v>
      </c>
      <c r="F39" s="58">
        <v>9</v>
      </c>
      <c r="G39" s="58">
        <v>35</v>
      </c>
      <c r="H39" s="60">
        <f>AVERAGE(10,7.5,9.5)</f>
        <v>9</v>
      </c>
      <c r="I39" s="60">
        <f>AVERAGE(24,19,20)</f>
        <v>21</v>
      </c>
      <c r="J39" s="60">
        <f>AVERAGE(14,11.5,11.5)</f>
        <v>12.333333333333334</v>
      </c>
      <c r="K39" s="60">
        <v>86.33333333333334</v>
      </c>
      <c r="O39" s="73" t="s">
        <v>130</v>
      </c>
    </row>
    <row r="40" spans="1:15" ht="15.75">
      <c r="A40" s="59">
        <v>3</v>
      </c>
      <c r="B40" s="46"/>
      <c r="C40" s="26" t="s">
        <v>78</v>
      </c>
      <c r="D40" s="26" t="s">
        <v>64</v>
      </c>
      <c r="E40" s="30">
        <v>8</v>
      </c>
      <c r="F40" s="58">
        <v>10</v>
      </c>
      <c r="G40" s="58">
        <v>37</v>
      </c>
      <c r="H40" s="60">
        <f>AVERAGE(9.5,10,8)</f>
        <v>9.166666666666666</v>
      </c>
      <c r="I40" s="60">
        <f>AVERAGE(17,19,15)</f>
        <v>17</v>
      </c>
      <c r="J40" s="60">
        <f>AVERAGE(15,12.5,12)</f>
        <v>13.166666666666666</v>
      </c>
      <c r="K40" s="60">
        <v>86.33333333333333</v>
      </c>
      <c r="O40" s="73" t="s">
        <v>130</v>
      </c>
    </row>
    <row r="41" spans="1:15" ht="18" customHeight="1">
      <c r="A41" s="59">
        <v>4</v>
      </c>
      <c r="B41" s="46"/>
      <c r="C41" s="27" t="s">
        <v>62</v>
      </c>
      <c r="D41" s="27" t="s">
        <v>52</v>
      </c>
      <c r="E41" s="30">
        <v>8</v>
      </c>
      <c r="F41" s="58">
        <v>12</v>
      </c>
      <c r="G41" s="58">
        <v>34.5</v>
      </c>
      <c r="H41" s="60">
        <f>AVERAGE(6,7,9)</f>
        <v>7.333333333333333</v>
      </c>
      <c r="I41" s="60">
        <f>AVERAGE(17,20,24)</f>
        <v>20.333333333333332</v>
      </c>
      <c r="J41" s="60">
        <f>AVERAGE(7.5,9.5,12)</f>
        <v>9.666666666666666</v>
      </c>
      <c r="K41" s="60">
        <v>83.83333333333333</v>
      </c>
      <c r="O41" s="73" t="s">
        <v>130</v>
      </c>
    </row>
    <row r="42" spans="1:15" ht="16.5" customHeight="1">
      <c r="A42" s="59">
        <v>5</v>
      </c>
      <c r="B42" s="46"/>
      <c r="C42" s="27" t="s">
        <v>73</v>
      </c>
      <c r="D42" s="27" t="s">
        <v>46</v>
      </c>
      <c r="E42" s="30">
        <v>8</v>
      </c>
      <c r="F42" s="58">
        <v>13</v>
      </c>
      <c r="G42" s="58">
        <v>35</v>
      </c>
      <c r="H42" s="60">
        <f>AVERAGE(8,6.5,7)</f>
        <v>7.166666666666667</v>
      </c>
      <c r="I42" s="60">
        <f>AVERAGE(11,17,24)</f>
        <v>17.333333333333332</v>
      </c>
      <c r="J42" s="60">
        <f>AVERAGE(11.5,10,7)</f>
        <v>9.5</v>
      </c>
      <c r="K42" s="60">
        <v>82</v>
      </c>
      <c r="O42" s="58" t="s">
        <v>129</v>
      </c>
    </row>
    <row r="43" spans="1:15" ht="15.75" customHeight="1">
      <c r="A43" s="59">
        <v>6</v>
      </c>
      <c r="B43" s="46"/>
      <c r="C43" s="25" t="s">
        <v>74</v>
      </c>
      <c r="D43" s="25" t="s">
        <v>75</v>
      </c>
      <c r="E43" s="30">
        <v>8</v>
      </c>
      <c r="F43" s="58">
        <v>14</v>
      </c>
      <c r="G43" s="58">
        <v>21</v>
      </c>
      <c r="H43" s="60">
        <f>AVERAGE(10,10,10)</f>
        <v>10</v>
      </c>
      <c r="I43" s="60">
        <f>AVERAGE(24,21,19)</f>
        <v>21.333333333333332</v>
      </c>
      <c r="J43" s="60">
        <f>AVERAGE(10.5,13,13)</f>
        <v>12.166666666666666</v>
      </c>
      <c r="K43" s="60">
        <v>78.5</v>
      </c>
      <c r="O43" s="58" t="s">
        <v>129</v>
      </c>
    </row>
    <row r="44" spans="1:15" ht="15.75">
      <c r="A44" s="59">
        <v>7</v>
      </c>
      <c r="B44" s="46"/>
      <c r="C44" s="28" t="s">
        <v>77</v>
      </c>
      <c r="D44" s="28" t="s">
        <v>58</v>
      </c>
      <c r="E44" s="30">
        <v>8</v>
      </c>
      <c r="F44" s="58">
        <v>13</v>
      </c>
      <c r="G44" s="58">
        <v>29</v>
      </c>
      <c r="H44" s="60">
        <f>AVERAGE(9.5,6.5,7.5)</f>
        <v>7.833333333333333</v>
      </c>
      <c r="I44" s="60">
        <f>AVERAGE(16,12,24)</f>
        <v>17.333333333333332</v>
      </c>
      <c r="J44" s="60">
        <f>AVERAGE(9,9,12.5)</f>
        <v>10.166666666666666</v>
      </c>
      <c r="K44" s="60">
        <v>77.33333333333333</v>
      </c>
      <c r="O44" s="58" t="s">
        <v>129</v>
      </c>
    </row>
    <row r="45" spans="1:15" ht="15.75">
      <c r="A45" s="59">
        <v>8</v>
      </c>
      <c r="B45" s="46"/>
      <c r="C45" s="27" t="s">
        <v>72</v>
      </c>
      <c r="D45" s="27" t="s">
        <v>48</v>
      </c>
      <c r="E45" s="30">
        <v>8</v>
      </c>
      <c r="F45" s="58">
        <v>12</v>
      </c>
      <c r="G45" s="58">
        <v>23.5</v>
      </c>
      <c r="H45" s="60">
        <f>AVERAGE(10,3.5,5)</f>
        <v>6.166666666666667</v>
      </c>
      <c r="I45" s="60">
        <f>AVERAGE(20,21,24)</f>
        <v>21.666666666666668</v>
      </c>
      <c r="J45" s="60">
        <f>AVERAGE(13,12,10.5)</f>
        <v>11.833333333333334</v>
      </c>
      <c r="K45" s="60">
        <v>75.16666666666667</v>
      </c>
      <c r="O45" s="58" t="s">
        <v>129</v>
      </c>
    </row>
    <row r="46" spans="1:15" ht="15.75">
      <c r="A46" s="59">
        <v>9</v>
      </c>
      <c r="B46" s="46"/>
      <c r="C46" s="23" t="s">
        <v>56</v>
      </c>
      <c r="D46" s="23" t="s">
        <v>57</v>
      </c>
      <c r="E46" s="30">
        <v>8</v>
      </c>
      <c r="F46" s="58">
        <v>11</v>
      </c>
      <c r="G46" s="58">
        <v>19</v>
      </c>
      <c r="H46" s="60">
        <f>AVERAGE(10,9.5,10)</f>
        <v>9.833333333333334</v>
      </c>
      <c r="I46" s="60">
        <f>AVERAGE(24,22,21)</f>
        <v>22.333333333333332</v>
      </c>
      <c r="J46" s="60">
        <f>AVERAGE(15,12,12)</f>
        <v>13</v>
      </c>
      <c r="K46" s="60">
        <v>75.16666666666666</v>
      </c>
      <c r="O46" s="58" t="s">
        <v>129</v>
      </c>
    </row>
    <row r="47" spans="1:15" ht="15.75">
      <c r="A47" s="59">
        <v>10</v>
      </c>
      <c r="B47" s="46"/>
      <c r="C47" s="26" t="s">
        <v>59</v>
      </c>
      <c r="D47" s="26" t="s">
        <v>52</v>
      </c>
      <c r="E47" s="30">
        <v>8</v>
      </c>
      <c r="F47" s="58">
        <v>10</v>
      </c>
      <c r="G47" s="58">
        <v>26</v>
      </c>
      <c r="H47" s="60">
        <f>AVERAGE(8.5,8.5,8)</f>
        <v>8.333333333333334</v>
      </c>
      <c r="I47" s="60">
        <f>AVERAGE(23,17,18)</f>
        <v>19.333333333333332</v>
      </c>
      <c r="J47" s="60">
        <f>AVERAGE(10,10,10)</f>
        <v>10</v>
      </c>
      <c r="K47" s="60">
        <v>73.66666666666666</v>
      </c>
      <c r="O47" s="58" t="s">
        <v>129</v>
      </c>
    </row>
    <row r="48" spans="1:15" ht="15.75">
      <c r="A48" s="59">
        <v>11</v>
      </c>
      <c r="B48" s="46"/>
      <c r="C48" s="27" t="s">
        <v>76</v>
      </c>
      <c r="D48" s="27" t="s">
        <v>52</v>
      </c>
      <c r="E48" s="30">
        <v>8</v>
      </c>
      <c r="F48" s="58">
        <v>14</v>
      </c>
      <c r="G48" s="58">
        <v>10.5</v>
      </c>
      <c r="H48" s="60">
        <f>AVERAGE(10,9.5,9.5)</f>
        <v>9.666666666666666</v>
      </c>
      <c r="I48" s="60">
        <f>AVERAGE(25,20,21)</f>
        <v>22</v>
      </c>
      <c r="J48" s="60">
        <f>AVERAGE(15,10.5,15)</f>
        <v>13.5</v>
      </c>
      <c r="K48" s="60">
        <v>69.66666666666666</v>
      </c>
      <c r="O48" s="58" t="s">
        <v>129</v>
      </c>
    </row>
    <row r="49" spans="1:15" ht="18.75" customHeight="1">
      <c r="A49" s="59">
        <v>12</v>
      </c>
      <c r="B49" s="46"/>
      <c r="C49" s="23" t="s">
        <v>65</v>
      </c>
      <c r="D49" s="23" t="s">
        <v>66</v>
      </c>
      <c r="E49" s="30">
        <v>8</v>
      </c>
      <c r="F49" s="58">
        <v>13</v>
      </c>
      <c r="G49" s="58">
        <v>17</v>
      </c>
      <c r="H49" s="60">
        <f>AVERAGE(9,9.5,9)</f>
        <v>9.166666666666666</v>
      </c>
      <c r="I49" s="60">
        <f>AVERAGE(24,14,18)</f>
        <v>18.666666666666668</v>
      </c>
      <c r="J49" s="60">
        <f>AVERAGE(9,14,12)</f>
        <v>11.666666666666666</v>
      </c>
      <c r="K49" s="60">
        <v>69.5</v>
      </c>
      <c r="O49" s="58" t="s">
        <v>129</v>
      </c>
    </row>
    <row r="50" spans="1:15" ht="15.75">
      <c r="A50" s="59">
        <v>13</v>
      </c>
      <c r="B50" s="46"/>
      <c r="C50" s="23" t="s">
        <v>70</v>
      </c>
      <c r="D50" s="23" t="s">
        <v>71</v>
      </c>
      <c r="E50" s="30">
        <v>8</v>
      </c>
      <c r="F50" s="58">
        <v>9</v>
      </c>
      <c r="G50" s="58">
        <v>26</v>
      </c>
      <c r="H50" s="60">
        <f>AVERAGE(7.5,7.5,10)</f>
        <v>8.333333333333334</v>
      </c>
      <c r="I50" s="60">
        <f>AVERAGE(17,17,10)</f>
        <v>14.666666666666666</v>
      </c>
      <c r="J50" s="60">
        <f>AVERAGE(10.5,8,10)</f>
        <v>9.5</v>
      </c>
      <c r="K50" s="60">
        <v>67.5</v>
      </c>
      <c r="O50" s="58" t="s">
        <v>129</v>
      </c>
    </row>
    <row r="51" spans="1:15" ht="15.75">
      <c r="A51" s="59">
        <v>14</v>
      </c>
      <c r="B51" s="46"/>
      <c r="C51" s="23" t="s">
        <v>61</v>
      </c>
      <c r="D51" s="23" t="s">
        <v>60</v>
      </c>
      <c r="E51" s="30">
        <v>8</v>
      </c>
      <c r="F51" s="58">
        <v>12</v>
      </c>
      <c r="G51" s="58">
        <v>14.5</v>
      </c>
      <c r="H51" s="60">
        <f>AVERAGE(7.5,10,5.5)</f>
        <v>7.666666666666667</v>
      </c>
      <c r="I51" s="60">
        <f>AVERAGE(24,17,15)</f>
        <v>18.666666666666668</v>
      </c>
      <c r="J51" s="60">
        <f>AVERAGE(8.5,10,11.5)</f>
        <v>10</v>
      </c>
      <c r="K51" s="60">
        <v>62.833333333333336</v>
      </c>
      <c r="O51" s="58" t="s">
        <v>129</v>
      </c>
    </row>
    <row r="52" spans="1:15" ht="17.25" customHeight="1">
      <c r="A52" s="59">
        <v>15</v>
      </c>
      <c r="B52" s="46"/>
      <c r="C52" s="28" t="s">
        <v>67</v>
      </c>
      <c r="D52" s="25" t="s">
        <v>40</v>
      </c>
      <c r="E52" s="30">
        <v>8</v>
      </c>
      <c r="F52" s="58">
        <v>6</v>
      </c>
      <c r="G52" s="58">
        <v>22</v>
      </c>
      <c r="H52" s="60">
        <f>AVERAGE(3.5,5,8)</f>
        <v>5.5</v>
      </c>
      <c r="I52" s="60">
        <f>AVERAGE(24,16,17)</f>
        <v>19</v>
      </c>
      <c r="J52" s="60">
        <f>AVERAGE(9,5,5)</f>
        <v>6.333333333333333</v>
      </c>
      <c r="K52" s="60">
        <v>58.83333333333333</v>
      </c>
      <c r="O52" s="58" t="s">
        <v>129</v>
      </c>
    </row>
    <row r="53" spans="1:15" ht="15.75">
      <c r="A53" s="59">
        <v>16</v>
      </c>
      <c r="B53" s="46"/>
      <c r="C53" s="27" t="s">
        <v>16</v>
      </c>
      <c r="D53" s="27" t="s">
        <v>55</v>
      </c>
      <c r="E53" s="30">
        <v>8</v>
      </c>
      <c r="F53" s="58">
        <v>8</v>
      </c>
      <c r="G53" s="58">
        <v>17</v>
      </c>
      <c r="H53" s="60">
        <f>AVERAGE(6.5,4.5,8.5)</f>
        <v>6.5</v>
      </c>
      <c r="I53" s="60">
        <f>AVERAGE(11,15,17)</f>
        <v>14.333333333333334</v>
      </c>
      <c r="J53" s="60">
        <f>AVERAGE(13.5,8,9)</f>
        <v>10.166666666666666</v>
      </c>
      <c r="K53" s="60">
        <v>56</v>
      </c>
      <c r="O53" s="58" t="s">
        <v>129</v>
      </c>
    </row>
    <row r="54" spans="1:11" ht="16.5" customHeight="1">
      <c r="A54" s="10"/>
      <c r="B54" s="11"/>
      <c r="C54" s="12"/>
      <c r="D54" s="12"/>
      <c r="E54" s="13"/>
      <c r="F54" s="14"/>
      <c r="G54" s="14"/>
      <c r="H54" s="14"/>
      <c r="I54" s="14"/>
      <c r="J54" s="14"/>
      <c r="K54" s="14"/>
    </row>
  </sheetData>
  <sheetProtection/>
  <mergeCells count="61">
    <mergeCell ref="K36:K37"/>
    <mergeCell ref="F21:J21"/>
    <mergeCell ref="F22:J22"/>
    <mergeCell ref="F23:J23"/>
    <mergeCell ref="F24:J24"/>
    <mergeCell ref="F25:J25"/>
    <mergeCell ref="F26:J26"/>
    <mergeCell ref="E36:E37"/>
    <mergeCell ref="F36:F37"/>
    <mergeCell ref="G36:G37"/>
    <mergeCell ref="H36:J36"/>
    <mergeCell ref="C25:D25"/>
    <mergeCell ref="F15:J15"/>
    <mergeCell ref="F16:J16"/>
    <mergeCell ref="C16:D16"/>
    <mergeCell ref="C19:D19"/>
    <mergeCell ref="C20:D20"/>
    <mergeCell ref="A1:K1"/>
    <mergeCell ref="C14:D14"/>
    <mergeCell ref="C3:D3"/>
    <mergeCell ref="C5:D5"/>
    <mergeCell ref="C9:D9"/>
    <mergeCell ref="F3:H3"/>
    <mergeCell ref="F6:H6"/>
    <mergeCell ref="F7:H7"/>
    <mergeCell ref="C10:E10"/>
    <mergeCell ref="F9:J9"/>
    <mergeCell ref="C36:C37"/>
    <mergeCell ref="D36:D37"/>
    <mergeCell ref="C8:D8"/>
    <mergeCell ref="C11:D11"/>
    <mergeCell ref="C12:D12"/>
    <mergeCell ref="C13:D13"/>
    <mergeCell ref="C30:O30"/>
    <mergeCell ref="C31:K31"/>
    <mergeCell ref="F13:J13"/>
    <mergeCell ref="F11:J11"/>
    <mergeCell ref="F5:J5"/>
    <mergeCell ref="C18:D18"/>
    <mergeCell ref="F20:J20"/>
    <mergeCell ref="F18:J18"/>
    <mergeCell ref="F19:J19"/>
    <mergeCell ref="F17:J17"/>
    <mergeCell ref="F10:J10"/>
    <mergeCell ref="C6:D6"/>
    <mergeCell ref="F12:J12"/>
    <mergeCell ref="F14:J14"/>
    <mergeCell ref="C4:E4"/>
    <mergeCell ref="C7:E7"/>
    <mergeCell ref="C15:D15"/>
    <mergeCell ref="C21:D21"/>
    <mergeCell ref="O36:O37"/>
    <mergeCell ref="C17:D17"/>
    <mergeCell ref="C27:D27"/>
    <mergeCell ref="A35:J35"/>
    <mergeCell ref="C26:D26"/>
    <mergeCell ref="C28:D28"/>
    <mergeCell ref="C22:D22"/>
    <mergeCell ref="C23:D23"/>
    <mergeCell ref="C24:D24"/>
    <mergeCell ref="A36:A37"/>
  </mergeCells>
  <dataValidations count="1">
    <dataValidation allowBlank="1" showErrorMessage="1" sqref="E38:E54">
      <formula1>0</formula1>
      <formula2>0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5">
      <selection activeCell="A35" sqref="A35:A36"/>
    </sheetView>
  </sheetViews>
  <sheetFormatPr defaultColWidth="9.140625" defaultRowHeight="12.75"/>
  <cols>
    <col min="1" max="1" width="5.140625" style="0" customWidth="1"/>
    <col min="2" max="2" width="0.13671875" style="0" hidden="1" customWidth="1"/>
    <col min="3" max="3" width="13.28125" style="4" customWidth="1"/>
    <col min="4" max="4" width="13.421875" style="4" customWidth="1"/>
    <col min="5" max="5" width="10.140625" style="7" customWidth="1"/>
    <col min="6" max="6" width="9.421875" style="0" customWidth="1"/>
    <col min="7" max="7" width="9.7109375" style="0" customWidth="1"/>
    <col min="8" max="8" width="24.8515625" style="0" customWidth="1"/>
    <col min="9" max="9" width="9.00390625" style="0" customWidth="1"/>
    <col min="10" max="10" width="17.140625" style="0" customWidth="1"/>
    <col min="11" max="11" width="12.57421875" style="0" customWidth="1"/>
    <col min="12" max="12" width="20.7109375" style="0" customWidth="1"/>
  </cols>
  <sheetData>
    <row r="1" spans="1:11" ht="18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  <c r="K1" s="1"/>
    </row>
    <row r="2" spans="1:11" ht="15.75">
      <c r="A2" s="1"/>
      <c r="B2" s="1"/>
      <c r="C2" s="43"/>
      <c r="D2" s="43"/>
      <c r="E2" s="62"/>
      <c r="F2" s="38"/>
      <c r="G2" s="38"/>
      <c r="H2" s="38"/>
      <c r="I2" s="38"/>
      <c r="J2" s="38"/>
      <c r="K2" s="1"/>
    </row>
    <row r="3" spans="1:11" ht="18" customHeight="1">
      <c r="A3" s="1"/>
      <c r="B3" s="1"/>
      <c r="C3" s="74" t="s">
        <v>3</v>
      </c>
      <c r="D3" s="110"/>
      <c r="E3" s="62"/>
      <c r="F3" s="81" t="s">
        <v>15</v>
      </c>
      <c r="G3" s="81"/>
      <c r="H3" s="94"/>
      <c r="I3" s="38"/>
      <c r="J3" s="38"/>
      <c r="K3" s="1"/>
    </row>
    <row r="4" spans="1:11" ht="18" customHeight="1">
      <c r="A4" s="1"/>
      <c r="B4" s="1"/>
      <c r="C4" s="74" t="s">
        <v>4</v>
      </c>
      <c r="D4" s="110"/>
      <c r="E4" s="62"/>
      <c r="F4" s="43">
        <v>6</v>
      </c>
      <c r="G4" s="43"/>
      <c r="H4" s="38"/>
      <c r="I4" s="38"/>
      <c r="J4" s="38"/>
      <c r="K4" s="1"/>
    </row>
    <row r="5" spans="1:11" ht="15.75" customHeight="1">
      <c r="A5" s="1"/>
      <c r="B5" s="1"/>
      <c r="C5" s="74" t="s">
        <v>5</v>
      </c>
      <c r="D5" s="110"/>
      <c r="E5" s="62"/>
      <c r="F5" s="81" t="s">
        <v>14</v>
      </c>
      <c r="G5" s="81"/>
      <c r="H5" s="94"/>
      <c r="I5" s="94"/>
      <c r="J5" s="94"/>
      <c r="K5" s="1"/>
    </row>
    <row r="6" spans="1:11" ht="15.75" customHeight="1">
      <c r="A6" s="1"/>
      <c r="B6" s="1"/>
      <c r="C6" s="74" t="s">
        <v>6</v>
      </c>
      <c r="D6" s="74"/>
      <c r="E6" s="62"/>
      <c r="F6" s="93" t="s">
        <v>104</v>
      </c>
      <c r="G6" s="93"/>
      <c r="H6" s="94"/>
      <c r="I6" s="38"/>
      <c r="J6" s="38"/>
      <c r="K6" s="1"/>
    </row>
    <row r="7" spans="1:11" ht="16.5" customHeight="1">
      <c r="A7" s="1"/>
      <c r="B7" s="1"/>
      <c r="C7" s="74" t="s">
        <v>7</v>
      </c>
      <c r="D7" s="110"/>
      <c r="E7" s="97"/>
      <c r="F7" s="95" t="s">
        <v>107</v>
      </c>
      <c r="G7" s="95"/>
      <c r="H7" s="82"/>
      <c r="I7" s="38"/>
      <c r="J7" s="38"/>
      <c r="K7" s="1"/>
    </row>
    <row r="8" spans="1:11" ht="15.75" customHeight="1">
      <c r="A8" s="1"/>
      <c r="B8" s="1"/>
      <c r="C8" s="83" t="s">
        <v>95</v>
      </c>
      <c r="D8" s="83"/>
      <c r="E8" s="63"/>
      <c r="F8" s="56"/>
      <c r="G8" s="56"/>
      <c r="H8" s="56"/>
      <c r="I8" s="56"/>
      <c r="J8" s="56"/>
      <c r="K8" s="1"/>
    </row>
    <row r="9" spans="1:11" ht="15.75" customHeight="1">
      <c r="A9" s="1"/>
      <c r="B9" s="1"/>
      <c r="C9" s="83" t="s">
        <v>11</v>
      </c>
      <c r="D9" s="83"/>
      <c r="E9" s="63"/>
      <c r="F9" s="85" t="s">
        <v>13</v>
      </c>
      <c r="G9" s="86"/>
      <c r="H9" s="86"/>
      <c r="I9" s="86"/>
      <c r="J9" s="86"/>
      <c r="K9" s="1"/>
    </row>
    <row r="10" spans="1:11" ht="33" customHeight="1">
      <c r="A10" s="1"/>
      <c r="B10" s="1"/>
      <c r="C10" s="83" t="s">
        <v>10</v>
      </c>
      <c r="D10" s="83"/>
      <c r="E10" s="112"/>
      <c r="F10" s="85" t="s">
        <v>17</v>
      </c>
      <c r="G10" s="86"/>
      <c r="H10" s="86"/>
      <c r="I10" s="86"/>
      <c r="J10" s="86"/>
      <c r="K10" s="1"/>
    </row>
    <row r="11" spans="1:11" ht="15.75" customHeight="1">
      <c r="A11" s="1"/>
      <c r="B11" s="1"/>
      <c r="C11" s="83" t="s">
        <v>12</v>
      </c>
      <c r="D11" s="111"/>
      <c r="E11" s="64"/>
      <c r="F11" s="87" t="s">
        <v>18</v>
      </c>
      <c r="G11" s="86"/>
      <c r="H11" s="86"/>
      <c r="I11" s="86"/>
      <c r="J11" s="86"/>
      <c r="K11" s="1"/>
    </row>
    <row r="12" spans="1:11" ht="15.75" customHeight="1">
      <c r="A12" s="1"/>
      <c r="B12" s="1"/>
      <c r="C12" s="85"/>
      <c r="D12" s="111"/>
      <c r="E12" s="64"/>
      <c r="F12" s="87" t="s">
        <v>19</v>
      </c>
      <c r="G12" s="86"/>
      <c r="H12" s="86"/>
      <c r="I12" s="86"/>
      <c r="J12" s="86"/>
      <c r="K12" s="1"/>
    </row>
    <row r="13" spans="1:11" ht="15.75" customHeight="1">
      <c r="A13" s="1"/>
      <c r="B13" s="1"/>
      <c r="C13" s="85"/>
      <c r="D13" s="85"/>
      <c r="E13" s="64"/>
      <c r="F13" s="87" t="s">
        <v>20</v>
      </c>
      <c r="G13" s="86"/>
      <c r="H13" s="86"/>
      <c r="I13" s="86"/>
      <c r="J13" s="86"/>
      <c r="K13" s="1"/>
    </row>
    <row r="14" spans="1:11" ht="15.75" customHeight="1">
      <c r="A14" s="1"/>
      <c r="B14" s="1"/>
      <c r="C14" s="85"/>
      <c r="D14" s="85"/>
      <c r="E14" s="64"/>
      <c r="F14" s="87" t="s">
        <v>21</v>
      </c>
      <c r="G14" s="86"/>
      <c r="H14" s="86"/>
      <c r="I14" s="86"/>
      <c r="J14" s="86"/>
      <c r="K14" s="1"/>
    </row>
    <row r="15" spans="1:11" ht="15.75" customHeight="1">
      <c r="A15" s="1"/>
      <c r="B15" s="1"/>
      <c r="C15" s="113"/>
      <c r="D15" s="113"/>
      <c r="E15" s="64"/>
      <c r="F15" s="87" t="s">
        <v>22</v>
      </c>
      <c r="G15" s="86"/>
      <c r="H15" s="86"/>
      <c r="I15" s="86"/>
      <c r="J15" s="86"/>
      <c r="K15" s="1"/>
    </row>
    <row r="16" spans="1:11" ht="15.75" customHeight="1">
      <c r="A16" s="1"/>
      <c r="B16" s="1"/>
      <c r="C16" s="85"/>
      <c r="D16" s="85"/>
      <c r="E16" s="64"/>
      <c r="F16" s="87" t="s">
        <v>23</v>
      </c>
      <c r="G16" s="86"/>
      <c r="H16" s="86"/>
      <c r="I16" s="86"/>
      <c r="J16" s="86"/>
      <c r="K16" s="1"/>
    </row>
    <row r="17" spans="1:11" ht="15.75" customHeight="1">
      <c r="A17" s="1"/>
      <c r="B17" s="1"/>
      <c r="C17" s="85"/>
      <c r="D17" s="85"/>
      <c r="E17" s="64"/>
      <c r="F17" s="87" t="s">
        <v>24</v>
      </c>
      <c r="G17" s="86"/>
      <c r="H17" s="86"/>
      <c r="I17" s="86"/>
      <c r="J17" s="86"/>
      <c r="K17" s="1"/>
    </row>
    <row r="18" spans="1:11" ht="15" customHeight="1">
      <c r="A18" s="1"/>
      <c r="B18" s="1"/>
      <c r="C18" s="85"/>
      <c r="D18" s="85"/>
      <c r="E18" s="62"/>
      <c r="F18" s="87" t="s">
        <v>25</v>
      </c>
      <c r="G18" s="86"/>
      <c r="H18" s="86"/>
      <c r="I18" s="86"/>
      <c r="J18" s="86"/>
      <c r="K18" s="1"/>
    </row>
    <row r="19" spans="1:11" ht="15" customHeight="1">
      <c r="A19" s="1"/>
      <c r="B19" s="1"/>
      <c r="C19" s="85"/>
      <c r="D19" s="85"/>
      <c r="E19" s="62"/>
      <c r="F19" s="87" t="s">
        <v>26</v>
      </c>
      <c r="G19" s="86"/>
      <c r="H19" s="86"/>
      <c r="I19" s="86"/>
      <c r="J19" s="86"/>
      <c r="K19" s="1"/>
    </row>
    <row r="20" spans="1:11" ht="15" customHeight="1">
      <c r="A20" s="1"/>
      <c r="B20" s="1"/>
      <c r="C20" s="85"/>
      <c r="D20" s="85"/>
      <c r="E20" s="62"/>
      <c r="F20" s="87" t="s">
        <v>27</v>
      </c>
      <c r="G20" s="86"/>
      <c r="H20" s="86"/>
      <c r="I20" s="86"/>
      <c r="J20" s="86"/>
      <c r="K20" s="1"/>
    </row>
    <row r="21" spans="1:11" ht="15" customHeight="1">
      <c r="A21" s="1"/>
      <c r="B21" s="1"/>
      <c r="C21" s="85"/>
      <c r="D21" s="85"/>
      <c r="E21" s="62"/>
      <c r="F21" s="87" t="s">
        <v>28</v>
      </c>
      <c r="G21" s="86"/>
      <c r="H21" s="86"/>
      <c r="I21" s="86"/>
      <c r="J21" s="86"/>
      <c r="K21" s="1"/>
    </row>
    <row r="22" spans="1:11" ht="15" customHeight="1">
      <c r="A22" s="1"/>
      <c r="B22" s="1"/>
      <c r="C22" s="85"/>
      <c r="D22" s="85"/>
      <c r="E22" s="62"/>
      <c r="F22" s="87" t="s">
        <v>106</v>
      </c>
      <c r="G22" s="86"/>
      <c r="H22" s="86"/>
      <c r="I22" s="86"/>
      <c r="J22" s="86"/>
      <c r="K22" s="1"/>
    </row>
    <row r="23" spans="1:11" ht="15" customHeight="1">
      <c r="A23" s="1"/>
      <c r="B23" s="1"/>
      <c r="C23" s="85"/>
      <c r="D23" s="85"/>
      <c r="E23" s="62"/>
      <c r="F23" s="87" t="s">
        <v>32</v>
      </c>
      <c r="G23" s="86"/>
      <c r="H23" s="86"/>
      <c r="I23" s="86"/>
      <c r="J23" s="86"/>
      <c r="K23" s="1"/>
    </row>
    <row r="24" spans="1:11" ht="15" customHeight="1">
      <c r="A24" s="1"/>
      <c r="B24" s="1"/>
      <c r="C24" s="85"/>
      <c r="D24" s="85"/>
      <c r="E24" s="62"/>
      <c r="F24" s="87" t="s">
        <v>29</v>
      </c>
      <c r="G24" s="86"/>
      <c r="H24" s="86"/>
      <c r="I24" s="86"/>
      <c r="J24" s="86"/>
      <c r="K24" s="1"/>
    </row>
    <row r="25" spans="1:11" ht="15" customHeight="1">
      <c r="A25" s="1"/>
      <c r="B25" s="1"/>
      <c r="C25" s="85"/>
      <c r="D25" s="85"/>
      <c r="E25" s="62"/>
      <c r="F25" s="87" t="s">
        <v>30</v>
      </c>
      <c r="G25" s="86"/>
      <c r="H25" s="86"/>
      <c r="I25" s="86"/>
      <c r="J25" s="86"/>
      <c r="K25" s="1"/>
    </row>
    <row r="26" spans="1:11" ht="15" customHeight="1">
      <c r="A26" s="1"/>
      <c r="B26" s="1"/>
      <c r="C26" s="85"/>
      <c r="D26" s="85"/>
      <c r="E26" s="62"/>
      <c r="F26" s="87" t="s">
        <v>31</v>
      </c>
      <c r="G26" s="86"/>
      <c r="H26" s="86"/>
      <c r="I26" s="86"/>
      <c r="J26" s="86"/>
      <c r="K26" s="1"/>
    </row>
    <row r="27" spans="1:11" ht="15" customHeight="1">
      <c r="A27" s="1"/>
      <c r="B27" s="1"/>
      <c r="C27" s="85"/>
      <c r="D27" s="85"/>
      <c r="E27" s="62"/>
      <c r="F27" s="38"/>
      <c r="G27" s="38"/>
      <c r="H27" s="38"/>
      <c r="I27" s="38"/>
      <c r="J27" s="38"/>
      <c r="K27" s="1"/>
    </row>
    <row r="28" spans="1:11" ht="15.75" customHeight="1">
      <c r="A28" s="1"/>
      <c r="B28" s="1"/>
      <c r="C28" s="43"/>
      <c r="D28" s="37" t="s">
        <v>8</v>
      </c>
      <c r="E28" s="62"/>
      <c r="F28" s="38"/>
      <c r="G28" s="38"/>
      <c r="H28" s="38"/>
      <c r="I28" s="38"/>
      <c r="J28" s="38"/>
      <c r="K28" s="1"/>
    </row>
    <row r="29" spans="1:15" ht="17.25" customHeight="1">
      <c r="A29" s="1"/>
      <c r="B29" s="1"/>
      <c r="C29" s="81" t="s">
        <v>119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ht="32.25" customHeight="1">
      <c r="A30" s="1"/>
      <c r="B30" s="1"/>
      <c r="C30" s="81" t="s">
        <v>120</v>
      </c>
      <c r="D30" s="84"/>
      <c r="E30" s="84"/>
      <c r="F30" s="84"/>
      <c r="G30" s="84"/>
      <c r="H30" s="84"/>
      <c r="I30" s="84"/>
      <c r="J30" s="84"/>
      <c r="K30" s="84"/>
      <c r="L30" s="68"/>
      <c r="M30" s="68"/>
      <c r="N30" s="68"/>
      <c r="O30" s="68"/>
    </row>
    <row r="31" spans="1:15" ht="17.25" customHeight="1">
      <c r="A31" s="1"/>
      <c r="B31" s="1"/>
      <c r="C31" s="43"/>
      <c r="D31" s="44" t="s">
        <v>9</v>
      </c>
      <c r="E31" s="38"/>
      <c r="F31" s="38"/>
      <c r="G31" s="38"/>
      <c r="H31" s="69"/>
      <c r="I31" s="69"/>
      <c r="J31" s="69"/>
      <c r="K31" s="69"/>
      <c r="L31" s="38"/>
      <c r="M31" s="38"/>
      <c r="N31" s="38"/>
      <c r="O31" s="1"/>
    </row>
    <row r="32" spans="1:15" ht="17.25" customHeight="1">
      <c r="A32" s="1"/>
      <c r="B32" s="1"/>
      <c r="C32" s="70" t="s">
        <v>121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5.75" customHeight="1">
      <c r="A33" s="1"/>
      <c r="B33" s="1"/>
      <c r="C33" s="70" t="s">
        <v>122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1" ht="18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"/>
    </row>
    <row r="35" spans="1:12" ht="16.5" customHeight="1">
      <c r="A35" s="89" t="s">
        <v>0</v>
      </c>
      <c r="B35" s="50"/>
      <c r="C35" s="89" t="s">
        <v>96</v>
      </c>
      <c r="D35" s="89" t="s">
        <v>97</v>
      </c>
      <c r="E35" s="89" t="s">
        <v>1</v>
      </c>
      <c r="F35" s="80" t="s">
        <v>98</v>
      </c>
      <c r="G35" s="80" t="s">
        <v>99</v>
      </c>
      <c r="H35" s="79" t="s">
        <v>100</v>
      </c>
      <c r="I35" s="79"/>
      <c r="J35" s="79"/>
      <c r="K35" s="89" t="s">
        <v>109</v>
      </c>
      <c r="L35" s="89" t="s">
        <v>127</v>
      </c>
    </row>
    <row r="36" spans="1:12" s="9" customFormat="1" ht="39" customHeight="1">
      <c r="A36" s="78"/>
      <c r="B36" s="49"/>
      <c r="C36" s="78"/>
      <c r="D36" s="78"/>
      <c r="E36" s="78"/>
      <c r="F36" s="98"/>
      <c r="G36" s="98"/>
      <c r="H36" s="51" t="s">
        <v>101</v>
      </c>
      <c r="I36" s="51" t="s">
        <v>102</v>
      </c>
      <c r="J36" s="51" t="s">
        <v>103</v>
      </c>
      <c r="K36" s="99"/>
      <c r="L36" s="90"/>
    </row>
    <row r="37" spans="1:12" s="9" customFormat="1" ht="15.75" customHeight="1">
      <c r="A37" s="67">
        <v>1</v>
      </c>
      <c r="B37" s="46"/>
      <c r="C37" s="34" t="s">
        <v>88</v>
      </c>
      <c r="D37" s="34" t="s">
        <v>89</v>
      </c>
      <c r="E37" s="66">
        <v>9</v>
      </c>
      <c r="F37" s="58">
        <v>17</v>
      </c>
      <c r="G37" s="58">
        <v>33</v>
      </c>
      <c r="H37" s="58">
        <f>AVERAGE(9,10,10,7.5,10)</f>
        <v>9.3</v>
      </c>
      <c r="I37" s="58">
        <f>AVERAGE(25,22,25,25,25)</f>
        <v>24.4</v>
      </c>
      <c r="J37" s="58">
        <f>AVERAGE(14,15,15,9,13)</f>
        <v>13.2</v>
      </c>
      <c r="K37" s="60">
        <v>96.9</v>
      </c>
      <c r="L37" s="71" t="s">
        <v>128</v>
      </c>
    </row>
    <row r="38" spans="1:12" s="2" customFormat="1" ht="15.75">
      <c r="A38" s="67">
        <v>2</v>
      </c>
      <c r="B38" s="46"/>
      <c r="C38" s="31" t="s">
        <v>84</v>
      </c>
      <c r="D38" s="31" t="s">
        <v>85</v>
      </c>
      <c r="E38" s="30">
        <v>9</v>
      </c>
      <c r="F38" s="58">
        <v>16</v>
      </c>
      <c r="G38" s="58">
        <v>32</v>
      </c>
      <c r="H38" s="58">
        <f>AVERAGE(10,10,8.5,9,10)</f>
        <v>9.5</v>
      </c>
      <c r="I38" s="58">
        <f>AVERAGE(25,22,20,25,23)</f>
        <v>23</v>
      </c>
      <c r="J38" s="58">
        <f>AVERAGE(14,13,15,12,13)</f>
        <v>13.4</v>
      </c>
      <c r="K38" s="60">
        <v>93.9</v>
      </c>
      <c r="L38" s="73" t="s">
        <v>130</v>
      </c>
    </row>
    <row r="39" spans="1:12" ht="15.75">
      <c r="A39" s="67">
        <v>3</v>
      </c>
      <c r="B39" s="46"/>
      <c r="C39" s="33" t="s">
        <v>79</v>
      </c>
      <c r="D39" s="33" t="s">
        <v>80</v>
      </c>
      <c r="E39" s="30">
        <v>9</v>
      </c>
      <c r="F39" s="58">
        <v>14</v>
      </c>
      <c r="G39" s="58">
        <v>31</v>
      </c>
      <c r="H39" s="58">
        <f>AVERAGE(10,9,9.5,7,10)</f>
        <v>9.1</v>
      </c>
      <c r="I39" s="58">
        <f>AVERAGE(23,22,22,25,25)</f>
        <v>23.4</v>
      </c>
      <c r="J39" s="58">
        <f>AVERAGE(14,14,14,11,12)</f>
        <v>13</v>
      </c>
      <c r="K39" s="60">
        <v>90.5</v>
      </c>
      <c r="L39" s="73" t="s">
        <v>130</v>
      </c>
    </row>
    <row r="40" spans="1:12" ht="15.75">
      <c r="A40" s="67">
        <v>4</v>
      </c>
      <c r="B40" s="65"/>
      <c r="C40" s="33" t="s">
        <v>82</v>
      </c>
      <c r="D40" s="33" t="s">
        <v>52</v>
      </c>
      <c r="E40" s="30">
        <v>9</v>
      </c>
      <c r="F40" s="58">
        <v>9</v>
      </c>
      <c r="G40" s="58">
        <v>33</v>
      </c>
      <c r="H40" s="58">
        <f>AVERAGE(6.5,7,10,10,9)</f>
        <v>8.5</v>
      </c>
      <c r="I40" s="58">
        <f>AVERAGE(25,24,25,25,22)</f>
        <v>24.2</v>
      </c>
      <c r="J40" s="58">
        <f>AVERAGE(7,11,12,15,12)</f>
        <v>11.4</v>
      </c>
      <c r="K40" s="60">
        <v>86.1</v>
      </c>
      <c r="L40" s="73" t="s">
        <v>130</v>
      </c>
    </row>
    <row r="41" spans="1:12" s="5" customFormat="1" ht="15.75">
      <c r="A41" s="67">
        <v>5</v>
      </c>
      <c r="B41" s="46"/>
      <c r="C41" s="34" t="s">
        <v>83</v>
      </c>
      <c r="D41" s="34" t="s">
        <v>80</v>
      </c>
      <c r="E41" s="30">
        <v>9</v>
      </c>
      <c r="F41" s="58">
        <v>16</v>
      </c>
      <c r="G41" s="58">
        <v>31</v>
      </c>
      <c r="H41" s="58">
        <f>AVERAGE(10,5.5,5,5.9,10)</f>
        <v>7.279999999999999</v>
      </c>
      <c r="I41" s="58">
        <f>AVERAGE(14,22,15,19,21)</f>
        <v>18.2</v>
      </c>
      <c r="J41" s="58">
        <f>AVERAGE(11,9,8,14,12)</f>
        <v>10.8</v>
      </c>
      <c r="K41" s="60">
        <v>83.28</v>
      </c>
      <c r="L41" s="58" t="s">
        <v>129</v>
      </c>
    </row>
    <row r="42" spans="1:12" s="5" customFormat="1" ht="15.75" customHeight="1">
      <c r="A42" s="67">
        <v>6</v>
      </c>
      <c r="B42" s="46"/>
      <c r="C42" s="33" t="s">
        <v>86</v>
      </c>
      <c r="D42" s="35" t="s">
        <v>87</v>
      </c>
      <c r="E42" s="30">
        <v>9</v>
      </c>
      <c r="F42" s="58">
        <v>9</v>
      </c>
      <c r="G42" s="58">
        <v>21</v>
      </c>
      <c r="H42" s="58">
        <f>AVERAGE(10,4.5,7.5,8,9.5)</f>
        <v>7.9</v>
      </c>
      <c r="I42" s="58">
        <f>AVERAGE(25,22,21,22,23)</f>
        <v>22.6</v>
      </c>
      <c r="J42" s="58">
        <f>AVERAGE(15,7.5,11,14,12)</f>
        <v>11.9</v>
      </c>
      <c r="K42" s="60">
        <v>72.4</v>
      </c>
      <c r="L42" s="58" t="s">
        <v>129</v>
      </c>
    </row>
    <row r="43" spans="1:10" s="5" customFormat="1" ht="16.5" customHeight="1">
      <c r="A43" s="19"/>
      <c r="B43" s="11"/>
      <c r="C43" s="11"/>
      <c r="D43" s="11"/>
      <c r="E43" s="20"/>
      <c r="F43" s="19"/>
      <c r="G43" s="19"/>
      <c r="H43" s="19"/>
      <c r="I43" s="19"/>
      <c r="J43" s="19"/>
    </row>
  </sheetData>
  <sheetProtection/>
  <mergeCells count="60">
    <mergeCell ref="C8:D8"/>
    <mergeCell ref="F17:J17"/>
    <mergeCell ref="C14:D14"/>
    <mergeCell ref="F15:J15"/>
    <mergeCell ref="F16:J16"/>
    <mergeCell ref="C11:D11"/>
    <mergeCell ref="F11:J11"/>
    <mergeCell ref="F12:J12"/>
    <mergeCell ref="F13:J13"/>
    <mergeCell ref="F14:J14"/>
    <mergeCell ref="C29:O29"/>
    <mergeCell ref="C30:K30"/>
    <mergeCell ref="F9:J9"/>
    <mergeCell ref="F10:J10"/>
    <mergeCell ref="F19:J19"/>
    <mergeCell ref="F20:J20"/>
    <mergeCell ref="F21:J21"/>
    <mergeCell ref="F22:J22"/>
    <mergeCell ref="F18:J18"/>
    <mergeCell ref="F23:J23"/>
    <mergeCell ref="E35:E36"/>
    <mergeCell ref="F35:F36"/>
    <mergeCell ref="A34:J34"/>
    <mergeCell ref="A35:A36"/>
    <mergeCell ref="C35:C36"/>
    <mergeCell ref="D35:D36"/>
    <mergeCell ref="F3:H3"/>
    <mergeCell ref="F5:J5"/>
    <mergeCell ref="F6:H6"/>
    <mergeCell ref="F7:H7"/>
    <mergeCell ref="F24:J24"/>
    <mergeCell ref="F25:J25"/>
    <mergeCell ref="F26:J26"/>
    <mergeCell ref="C15:D15"/>
    <mergeCell ref="C16:D16"/>
    <mergeCell ref="C17:D17"/>
    <mergeCell ref="C19:D19"/>
    <mergeCell ref="C18:D18"/>
    <mergeCell ref="C25:D25"/>
    <mergeCell ref="C20:D20"/>
    <mergeCell ref="C21:D21"/>
    <mergeCell ref="C26:D26"/>
    <mergeCell ref="C27:D27"/>
    <mergeCell ref="C22:D22"/>
    <mergeCell ref="C23:D23"/>
    <mergeCell ref="C24:D24"/>
    <mergeCell ref="L35:L36"/>
    <mergeCell ref="K35:K36"/>
    <mergeCell ref="G35:G36"/>
    <mergeCell ref="H35:J35"/>
    <mergeCell ref="A1:J1"/>
    <mergeCell ref="C13:D13"/>
    <mergeCell ref="C3:D3"/>
    <mergeCell ref="C4:D4"/>
    <mergeCell ref="C5:D5"/>
    <mergeCell ref="C6:D6"/>
    <mergeCell ref="C9:D9"/>
    <mergeCell ref="C12:D12"/>
    <mergeCell ref="C10:E10"/>
    <mergeCell ref="C7:E7"/>
  </mergeCells>
  <dataValidations count="1">
    <dataValidation allowBlank="1" showErrorMessage="1" sqref="E43 E37:E41 C39:D39">
      <formula1>0</formula1>
      <formula2>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9">
      <selection activeCell="A35" sqref="A35:A36"/>
    </sheetView>
  </sheetViews>
  <sheetFormatPr defaultColWidth="9.140625" defaultRowHeight="12.75"/>
  <cols>
    <col min="1" max="1" width="5.28125" style="0" customWidth="1"/>
    <col min="2" max="2" width="0.13671875" style="0" hidden="1" customWidth="1"/>
    <col min="3" max="3" width="12.140625" style="4" customWidth="1"/>
    <col min="4" max="4" width="13.140625" style="4" customWidth="1"/>
    <col min="5" max="5" width="9.8515625" style="7" customWidth="1"/>
    <col min="6" max="6" width="8.57421875" style="0" customWidth="1"/>
    <col min="7" max="7" width="7.7109375" style="0" customWidth="1"/>
    <col min="8" max="8" width="23.7109375" style="0" customWidth="1"/>
    <col min="9" max="9" width="10.8515625" style="0" customWidth="1"/>
    <col min="10" max="10" width="17.140625" style="0" customWidth="1"/>
    <col min="11" max="11" width="12.28125" style="0" customWidth="1"/>
    <col min="12" max="12" width="20.421875" style="0" customWidth="1"/>
  </cols>
  <sheetData>
    <row r="1" spans="1:11" ht="18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  <c r="K1" s="1"/>
    </row>
    <row r="2" spans="1:11" ht="15.75">
      <c r="A2" s="1"/>
      <c r="B2" s="1"/>
      <c r="C2" s="43"/>
      <c r="D2" s="43"/>
      <c r="E2" s="62"/>
      <c r="F2" s="38"/>
      <c r="G2" s="38"/>
      <c r="H2" s="38"/>
      <c r="I2" s="38"/>
      <c r="J2" s="38"/>
      <c r="K2" s="1"/>
    </row>
    <row r="3" spans="1:11" ht="18" customHeight="1">
      <c r="A3" s="1"/>
      <c r="B3" s="1"/>
      <c r="C3" s="74" t="s">
        <v>3</v>
      </c>
      <c r="D3" s="110"/>
      <c r="E3" s="62"/>
      <c r="F3" s="81" t="s">
        <v>15</v>
      </c>
      <c r="G3" s="81"/>
      <c r="H3" s="94"/>
      <c r="I3" s="38"/>
      <c r="J3" s="38"/>
      <c r="K3" s="1"/>
    </row>
    <row r="4" spans="1:11" ht="18" customHeight="1">
      <c r="A4" s="1"/>
      <c r="B4" s="1"/>
      <c r="C4" s="74" t="s">
        <v>4</v>
      </c>
      <c r="D4" s="110"/>
      <c r="E4" s="62"/>
      <c r="F4" s="43">
        <v>4</v>
      </c>
      <c r="G4" s="43"/>
      <c r="H4" s="38"/>
      <c r="I4" s="38"/>
      <c r="J4" s="38"/>
      <c r="K4" s="1"/>
    </row>
    <row r="5" spans="1:11" ht="15.75" customHeight="1">
      <c r="A5" s="1"/>
      <c r="B5" s="1"/>
      <c r="C5" s="74" t="s">
        <v>5</v>
      </c>
      <c r="D5" s="110"/>
      <c r="E5" s="62"/>
      <c r="F5" s="81" t="s">
        <v>14</v>
      </c>
      <c r="G5" s="81"/>
      <c r="H5" s="94"/>
      <c r="I5" s="94"/>
      <c r="J5" s="94"/>
      <c r="K5" s="1"/>
    </row>
    <row r="6" spans="1:11" ht="15.75" customHeight="1">
      <c r="A6" s="1"/>
      <c r="B6" s="1"/>
      <c r="C6" s="74" t="s">
        <v>6</v>
      </c>
      <c r="D6" s="74"/>
      <c r="E6" s="62"/>
      <c r="F6" s="93" t="s">
        <v>104</v>
      </c>
      <c r="G6" s="93"/>
      <c r="H6" s="94"/>
      <c r="I6" s="38"/>
      <c r="J6" s="38"/>
      <c r="K6" s="1"/>
    </row>
    <row r="7" spans="1:11" ht="17.25" customHeight="1">
      <c r="A7" s="1"/>
      <c r="B7" s="1"/>
      <c r="C7" s="74" t="s">
        <v>7</v>
      </c>
      <c r="D7" s="110"/>
      <c r="E7" s="97"/>
      <c r="F7" s="95" t="s">
        <v>108</v>
      </c>
      <c r="G7" s="95"/>
      <c r="H7" s="82"/>
      <c r="I7" s="38"/>
      <c r="J7" s="38"/>
      <c r="K7" s="1"/>
    </row>
    <row r="8" spans="1:11" ht="15.75" customHeight="1">
      <c r="A8" s="1"/>
      <c r="B8" s="1"/>
      <c r="C8" s="83" t="s">
        <v>95</v>
      </c>
      <c r="D8" s="83"/>
      <c r="E8" s="63"/>
      <c r="F8" s="56"/>
      <c r="G8" s="56"/>
      <c r="H8" s="56"/>
      <c r="I8" s="56"/>
      <c r="J8" s="56"/>
      <c r="K8" s="1"/>
    </row>
    <row r="9" spans="1:11" ht="15.75" customHeight="1">
      <c r="A9" s="1"/>
      <c r="B9" s="1"/>
      <c r="C9" s="83" t="s">
        <v>11</v>
      </c>
      <c r="D9" s="83"/>
      <c r="E9" s="63"/>
      <c r="F9" s="85" t="s">
        <v>13</v>
      </c>
      <c r="G9" s="86"/>
      <c r="H9" s="86"/>
      <c r="I9" s="86"/>
      <c r="J9" s="86"/>
      <c r="K9" s="1"/>
    </row>
    <row r="10" spans="1:11" ht="33.75" customHeight="1">
      <c r="A10" s="1"/>
      <c r="B10" s="1"/>
      <c r="C10" s="83" t="s">
        <v>10</v>
      </c>
      <c r="D10" s="83"/>
      <c r="E10" s="112"/>
      <c r="F10" s="85" t="s">
        <v>17</v>
      </c>
      <c r="G10" s="86"/>
      <c r="H10" s="86"/>
      <c r="I10" s="86"/>
      <c r="J10" s="86"/>
      <c r="K10" s="1"/>
    </row>
    <row r="11" spans="1:11" ht="15.75" customHeight="1">
      <c r="A11" s="1"/>
      <c r="B11" s="1"/>
      <c r="C11" s="83" t="s">
        <v>12</v>
      </c>
      <c r="D11" s="111"/>
      <c r="E11" s="64"/>
      <c r="F11" s="87" t="s">
        <v>18</v>
      </c>
      <c r="G11" s="86"/>
      <c r="H11" s="86"/>
      <c r="I11" s="86"/>
      <c r="J11" s="86"/>
      <c r="K11" s="1"/>
    </row>
    <row r="12" spans="1:11" ht="15.75" customHeight="1">
      <c r="A12" s="1"/>
      <c r="B12" s="1"/>
      <c r="C12" s="85"/>
      <c r="D12" s="111"/>
      <c r="E12" s="64"/>
      <c r="F12" s="87" t="s">
        <v>19</v>
      </c>
      <c r="G12" s="86"/>
      <c r="H12" s="86"/>
      <c r="I12" s="86"/>
      <c r="J12" s="86"/>
      <c r="K12" s="1"/>
    </row>
    <row r="13" spans="1:11" ht="15.75" customHeight="1">
      <c r="A13" s="1"/>
      <c r="B13" s="1"/>
      <c r="C13" s="85"/>
      <c r="D13" s="85"/>
      <c r="E13" s="64"/>
      <c r="F13" s="87" t="s">
        <v>20</v>
      </c>
      <c r="G13" s="86"/>
      <c r="H13" s="86"/>
      <c r="I13" s="86"/>
      <c r="J13" s="86"/>
      <c r="K13" s="1"/>
    </row>
    <row r="14" spans="1:11" ht="15.75" customHeight="1">
      <c r="A14" s="1"/>
      <c r="B14" s="1"/>
      <c r="C14" s="85"/>
      <c r="D14" s="85"/>
      <c r="E14" s="64"/>
      <c r="F14" s="87" t="s">
        <v>21</v>
      </c>
      <c r="G14" s="86"/>
      <c r="H14" s="86"/>
      <c r="I14" s="86"/>
      <c r="J14" s="86"/>
      <c r="K14" s="1"/>
    </row>
    <row r="15" spans="1:11" ht="15.75" customHeight="1">
      <c r="A15" s="1"/>
      <c r="B15" s="1"/>
      <c r="C15" s="113"/>
      <c r="D15" s="113"/>
      <c r="E15" s="64"/>
      <c r="F15" s="87" t="s">
        <v>22</v>
      </c>
      <c r="G15" s="86"/>
      <c r="H15" s="86"/>
      <c r="I15" s="86"/>
      <c r="J15" s="86"/>
      <c r="K15" s="1"/>
    </row>
    <row r="16" spans="1:11" ht="15.75" customHeight="1">
      <c r="A16" s="1"/>
      <c r="B16" s="1"/>
      <c r="C16" s="85"/>
      <c r="D16" s="85"/>
      <c r="E16" s="64"/>
      <c r="F16" s="87" t="s">
        <v>23</v>
      </c>
      <c r="G16" s="86"/>
      <c r="H16" s="86"/>
      <c r="I16" s="86"/>
      <c r="J16" s="86"/>
      <c r="K16" s="1"/>
    </row>
    <row r="17" spans="1:11" ht="15.75" customHeight="1">
      <c r="A17" s="1"/>
      <c r="B17" s="1"/>
      <c r="C17" s="85"/>
      <c r="D17" s="85"/>
      <c r="E17" s="64"/>
      <c r="F17" s="87" t="s">
        <v>24</v>
      </c>
      <c r="G17" s="86"/>
      <c r="H17" s="86"/>
      <c r="I17" s="86"/>
      <c r="J17" s="86"/>
      <c r="K17" s="1"/>
    </row>
    <row r="18" spans="1:11" ht="15" customHeight="1">
      <c r="A18" s="1"/>
      <c r="B18" s="1"/>
      <c r="C18" s="85"/>
      <c r="D18" s="85"/>
      <c r="E18" s="62"/>
      <c r="F18" s="87" t="s">
        <v>25</v>
      </c>
      <c r="G18" s="86"/>
      <c r="H18" s="86"/>
      <c r="I18" s="86"/>
      <c r="J18" s="86"/>
      <c r="K18" s="1"/>
    </row>
    <row r="19" spans="1:11" ht="15" customHeight="1">
      <c r="A19" s="1"/>
      <c r="B19" s="1"/>
      <c r="C19" s="85"/>
      <c r="D19" s="85"/>
      <c r="E19" s="62"/>
      <c r="F19" s="87" t="s">
        <v>26</v>
      </c>
      <c r="G19" s="86"/>
      <c r="H19" s="86"/>
      <c r="I19" s="86"/>
      <c r="J19" s="86"/>
      <c r="K19" s="1"/>
    </row>
    <row r="20" spans="1:11" ht="15" customHeight="1">
      <c r="A20" s="1"/>
      <c r="B20" s="1"/>
      <c r="C20" s="85"/>
      <c r="D20" s="85"/>
      <c r="E20" s="62"/>
      <c r="F20" s="87" t="s">
        <v>27</v>
      </c>
      <c r="G20" s="86"/>
      <c r="H20" s="86"/>
      <c r="I20" s="86"/>
      <c r="J20" s="86"/>
      <c r="K20" s="1"/>
    </row>
    <row r="21" spans="1:11" ht="15" customHeight="1">
      <c r="A21" s="1"/>
      <c r="B21" s="1"/>
      <c r="C21" s="85"/>
      <c r="D21" s="85"/>
      <c r="E21" s="62"/>
      <c r="F21" s="87" t="s">
        <v>28</v>
      </c>
      <c r="G21" s="86"/>
      <c r="H21" s="86"/>
      <c r="I21" s="86"/>
      <c r="J21" s="86"/>
      <c r="K21" s="1"/>
    </row>
    <row r="22" spans="1:11" ht="15" customHeight="1">
      <c r="A22" s="1"/>
      <c r="B22" s="1"/>
      <c r="C22" s="85"/>
      <c r="D22" s="85"/>
      <c r="E22" s="62"/>
      <c r="F22" s="87" t="s">
        <v>106</v>
      </c>
      <c r="G22" s="86"/>
      <c r="H22" s="86"/>
      <c r="I22" s="86"/>
      <c r="J22" s="86"/>
      <c r="K22" s="1"/>
    </row>
    <row r="23" spans="1:11" ht="15" customHeight="1">
      <c r="A23" s="1"/>
      <c r="B23" s="1"/>
      <c r="C23" s="85"/>
      <c r="D23" s="85"/>
      <c r="E23" s="62"/>
      <c r="F23" s="87" t="s">
        <v>32</v>
      </c>
      <c r="G23" s="86"/>
      <c r="H23" s="86"/>
      <c r="I23" s="86"/>
      <c r="J23" s="86"/>
      <c r="K23" s="1"/>
    </row>
    <row r="24" spans="1:11" ht="15" customHeight="1">
      <c r="A24" s="1"/>
      <c r="B24" s="1"/>
      <c r="C24" s="85"/>
      <c r="D24" s="85"/>
      <c r="E24" s="62"/>
      <c r="F24" s="87" t="s">
        <v>29</v>
      </c>
      <c r="G24" s="86"/>
      <c r="H24" s="86"/>
      <c r="I24" s="86"/>
      <c r="J24" s="86"/>
      <c r="K24" s="1"/>
    </row>
    <row r="25" spans="1:11" ht="15" customHeight="1">
      <c r="A25" s="1"/>
      <c r="B25" s="1"/>
      <c r="C25" s="85"/>
      <c r="D25" s="85"/>
      <c r="E25" s="62"/>
      <c r="F25" s="87" t="s">
        <v>30</v>
      </c>
      <c r="G25" s="86"/>
      <c r="H25" s="86"/>
      <c r="I25" s="86"/>
      <c r="J25" s="86"/>
      <c r="K25" s="1"/>
    </row>
    <row r="26" spans="1:11" ht="15" customHeight="1">
      <c r="A26" s="1"/>
      <c r="B26" s="1"/>
      <c r="C26" s="85"/>
      <c r="D26" s="85"/>
      <c r="E26" s="62"/>
      <c r="F26" s="87" t="s">
        <v>31</v>
      </c>
      <c r="G26" s="86"/>
      <c r="H26" s="86"/>
      <c r="I26" s="86"/>
      <c r="J26" s="86"/>
      <c r="K26" s="1"/>
    </row>
    <row r="27" spans="1:11" ht="15" customHeight="1">
      <c r="A27" s="1"/>
      <c r="B27" s="1"/>
      <c r="C27" s="85"/>
      <c r="D27" s="85"/>
      <c r="E27" s="62"/>
      <c r="F27" s="38"/>
      <c r="G27" s="38"/>
      <c r="H27" s="38"/>
      <c r="I27" s="38"/>
      <c r="J27" s="38"/>
      <c r="K27" s="1"/>
    </row>
    <row r="28" spans="1:11" ht="15.75" customHeight="1">
      <c r="A28" s="1"/>
      <c r="B28" s="1"/>
      <c r="C28" s="43"/>
      <c r="D28" s="37" t="s">
        <v>8</v>
      </c>
      <c r="E28" s="62"/>
      <c r="F28" s="38"/>
      <c r="G28" s="38"/>
      <c r="H28" s="38"/>
      <c r="I28" s="38"/>
      <c r="J28" s="38"/>
      <c r="K28" s="1"/>
    </row>
    <row r="29" spans="1:15" ht="18.75" customHeight="1">
      <c r="A29" s="1"/>
      <c r="B29" s="1"/>
      <c r="C29" s="81" t="s">
        <v>115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ht="35.25" customHeight="1">
      <c r="A30" s="1"/>
      <c r="B30" s="1"/>
      <c r="C30" s="81" t="s">
        <v>116</v>
      </c>
      <c r="D30" s="84"/>
      <c r="E30" s="84"/>
      <c r="F30" s="84"/>
      <c r="G30" s="84"/>
      <c r="H30" s="84"/>
      <c r="I30" s="84"/>
      <c r="J30" s="84"/>
      <c r="K30" s="84"/>
      <c r="L30" s="116"/>
      <c r="M30" s="68"/>
      <c r="N30" s="68"/>
      <c r="O30" s="68"/>
    </row>
    <row r="31" spans="1:15" ht="19.5" customHeight="1">
      <c r="A31" s="1"/>
      <c r="B31" s="1"/>
      <c r="C31" s="43"/>
      <c r="D31" s="44" t="s">
        <v>9</v>
      </c>
      <c r="E31" s="38"/>
      <c r="F31" s="38"/>
      <c r="G31" s="38"/>
      <c r="H31" s="69"/>
      <c r="I31" s="69"/>
      <c r="J31" s="69"/>
      <c r="K31" s="69"/>
      <c r="L31" s="38"/>
      <c r="M31" s="38"/>
      <c r="N31" s="38"/>
      <c r="O31" s="1"/>
    </row>
    <row r="32" spans="1:15" ht="19.5" customHeight="1">
      <c r="A32" s="1"/>
      <c r="B32" s="1"/>
      <c r="C32" s="70" t="s">
        <v>117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4.5" customHeight="1">
      <c r="A33" s="1"/>
      <c r="B33" s="1"/>
      <c r="C33" s="115" t="s">
        <v>118</v>
      </c>
      <c r="D33" s="115"/>
      <c r="E33" s="115"/>
      <c r="F33" s="115"/>
      <c r="G33" s="115"/>
      <c r="H33" s="115"/>
      <c r="I33" s="115"/>
      <c r="J33" s="115"/>
      <c r="K33" s="115"/>
      <c r="L33" s="115"/>
      <c r="M33" s="72"/>
      <c r="N33" s="72"/>
      <c r="O33" s="70"/>
    </row>
    <row r="34" spans="1:11" ht="17.2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"/>
    </row>
    <row r="35" spans="1:12" ht="15.75" customHeight="1">
      <c r="A35" s="89" t="s">
        <v>0</v>
      </c>
      <c r="B35" s="50"/>
      <c r="C35" s="89" t="s">
        <v>96</v>
      </c>
      <c r="D35" s="89" t="s">
        <v>97</v>
      </c>
      <c r="E35" s="89" t="s">
        <v>1</v>
      </c>
      <c r="F35" s="80" t="s">
        <v>98</v>
      </c>
      <c r="G35" s="80" t="s">
        <v>99</v>
      </c>
      <c r="H35" s="79" t="s">
        <v>100</v>
      </c>
      <c r="I35" s="79"/>
      <c r="J35" s="79"/>
      <c r="K35" s="89" t="s">
        <v>109</v>
      </c>
      <c r="L35" s="89" t="s">
        <v>127</v>
      </c>
    </row>
    <row r="36" spans="1:12" s="9" customFormat="1" ht="39" customHeight="1">
      <c r="A36" s="78"/>
      <c r="B36" s="49"/>
      <c r="C36" s="78"/>
      <c r="D36" s="78"/>
      <c r="E36" s="78"/>
      <c r="F36" s="98"/>
      <c r="G36" s="98"/>
      <c r="H36" s="51" t="s">
        <v>101</v>
      </c>
      <c r="I36" s="51" t="s">
        <v>102</v>
      </c>
      <c r="J36" s="51" t="s">
        <v>103</v>
      </c>
      <c r="K36" s="99"/>
      <c r="L36" s="90"/>
    </row>
    <row r="37" spans="1:12" s="9" customFormat="1" ht="19.5" customHeight="1">
      <c r="A37" s="67">
        <v>3</v>
      </c>
      <c r="B37" s="46"/>
      <c r="C37" s="27" t="s">
        <v>93</v>
      </c>
      <c r="D37" s="27" t="s">
        <v>55</v>
      </c>
      <c r="E37" s="32">
        <v>10</v>
      </c>
      <c r="F37" s="58">
        <v>20</v>
      </c>
      <c r="G37" s="58">
        <v>30</v>
      </c>
      <c r="H37" s="60">
        <f>AVERAGE(10,10,9.5,10)</f>
        <v>9.875</v>
      </c>
      <c r="I37" s="60">
        <f>AVERAGE(25,25,15,20)</f>
        <v>21.25</v>
      </c>
      <c r="J37" s="60">
        <f>AVERAGE(15,15,15,13)</f>
        <v>14.5</v>
      </c>
      <c r="K37" s="60">
        <v>95.625</v>
      </c>
      <c r="L37" s="71" t="s">
        <v>128</v>
      </c>
    </row>
    <row r="38" spans="1:12" s="9" customFormat="1" ht="15.75">
      <c r="A38" s="67">
        <v>4</v>
      </c>
      <c r="B38" s="46"/>
      <c r="C38" s="36" t="s">
        <v>94</v>
      </c>
      <c r="D38" s="36" t="s">
        <v>81</v>
      </c>
      <c r="E38" s="24">
        <v>11</v>
      </c>
      <c r="F38" s="58">
        <v>18</v>
      </c>
      <c r="G38" s="58">
        <v>37</v>
      </c>
      <c r="H38" s="60">
        <f>AVERAGE(5,9,10,8.5)</f>
        <v>8.125</v>
      </c>
      <c r="I38" s="60">
        <f>AVERAGE(20,22,14,25)</f>
        <v>20.25</v>
      </c>
      <c r="J38" s="60">
        <f>AVERAGE(13,12,14,10)</f>
        <v>12.25</v>
      </c>
      <c r="K38" s="60">
        <v>95.625</v>
      </c>
      <c r="L38" s="71" t="s">
        <v>128</v>
      </c>
    </row>
    <row r="39" spans="1:12" s="2" customFormat="1" ht="15.75">
      <c r="A39" s="67">
        <v>1</v>
      </c>
      <c r="B39" s="46"/>
      <c r="C39" s="27" t="s">
        <v>90</v>
      </c>
      <c r="D39" s="27" t="s">
        <v>91</v>
      </c>
      <c r="E39" s="29">
        <v>10</v>
      </c>
      <c r="F39" s="58">
        <v>8</v>
      </c>
      <c r="G39" s="58">
        <v>12</v>
      </c>
      <c r="H39" s="60">
        <f>AVERAGE(9,8.5,7,10)</f>
        <v>8.625</v>
      </c>
      <c r="I39" s="60">
        <f>AVERAGE(20,15.5,16,18)</f>
        <v>17.375</v>
      </c>
      <c r="J39" s="60">
        <f>AVERAGE(9,11,7,12)</f>
        <v>9.75</v>
      </c>
      <c r="K39" s="60">
        <v>55.75</v>
      </c>
      <c r="L39" s="58" t="s">
        <v>130</v>
      </c>
    </row>
    <row r="40" spans="1:12" ht="15.75">
      <c r="A40" s="67">
        <v>2</v>
      </c>
      <c r="B40" s="46"/>
      <c r="C40" s="28" t="s">
        <v>92</v>
      </c>
      <c r="D40" s="28" t="s">
        <v>34</v>
      </c>
      <c r="E40" s="30">
        <v>10</v>
      </c>
      <c r="F40" s="58">
        <v>2</v>
      </c>
      <c r="G40" s="58">
        <v>9</v>
      </c>
      <c r="H40" s="60">
        <f>AVERAGE(3.5,1.5,3.5,0)</f>
        <v>2.125</v>
      </c>
      <c r="I40" s="60">
        <f>AVERAGE(12,11,18,19)</f>
        <v>15</v>
      </c>
      <c r="J40" s="60">
        <f>AVERAGE(8.5,11,11,7.7)</f>
        <v>9.55</v>
      </c>
      <c r="K40" s="60">
        <v>37.675</v>
      </c>
      <c r="L40" s="58" t="s">
        <v>130</v>
      </c>
    </row>
    <row r="41" spans="1:10" s="5" customFormat="1" ht="16.5" customHeight="1">
      <c r="A41" s="19"/>
      <c r="B41" s="11"/>
      <c r="C41" s="11"/>
      <c r="D41" s="11"/>
      <c r="E41" s="20"/>
      <c r="F41" s="19"/>
      <c r="G41" s="19"/>
      <c r="H41" s="19"/>
      <c r="I41" s="19"/>
      <c r="J41" s="19"/>
    </row>
  </sheetData>
  <sheetProtection/>
  <mergeCells count="61">
    <mergeCell ref="C14:D14"/>
    <mergeCell ref="C21:D21"/>
    <mergeCell ref="C6:D6"/>
    <mergeCell ref="F12:J12"/>
    <mergeCell ref="C12:D12"/>
    <mergeCell ref="C7:E7"/>
    <mergeCell ref="C10:E10"/>
    <mergeCell ref="F10:J10"/>
    <mergeCell ref="F11:J11"/>
    <mergeCell ref="C15:D15"/>
    <mergeCell ref="C22:D22"/>
    <mergeCell ref="F21:J21"/>
    <mergeCell ref="F19:J19"/>
    <mergeCell ref="C18:D18"/>
    <mergeCell ref="C20:D20"/>
    <mergeCell ref="F3:H3"/>
    <mergeCell ref="F5:J5"/>
    <mergeCell ref="F6:H6"/>
    <mergeCell ref="F7:H7"/>
    <mergeCell ref="F14:J14"/>
    <mergeCell ref="F15:J15"/>
    <mergeCell ref="F16:J16"/>
    <mergeCell ref="F22:J22"/>
    <mergeCell ref="F20:J20"/>
    <mergeCell ref="F17:J17"/>
    <mergeCell ref="F18:J18"/>
    <mergeCell ref="A1:J1"/>
    <mergeCell ref="C13:D13"/>
    <mergeCell ref="C3:D3"/>
    <mergeCell ref="C4:D4"/>
    <mergeCell ref="C5:D5"/>
    <mergeCell ref="F13:J13"/>
    <mergeCell ref="C11:D11"/>
    <mergeCell ref="C9:D9"/>
    <mergeCell ref="C8:D8"/>
    <mergeCell ref="F9:J9"/>
    <mergeCell ref="C16:D16"/>
    <mergeCell ref="C17:D17"/>
    <mergeCell ref="A35:A36"/>
    <mergeCell ref="C35:C36"/>
    <mergeCell ref="C19:D19"/>
    <mergeCell ref="C26:D26"/>
    <mergeCell ref="C27:D27"/>
    <mergeCell ref="D35:D36"/>
    <mergeCell ref="A34:J34"/>
    <mergeCell ref="G35:G36"/>
    <mergeCell ref="C23:D23"/>
    <mergeCell ref="C24:D24"/>
    <mergeCell ref="C25:D25"/>
    <mergeCell ref="C29:O29"/>
    <mergeCell ref="F26:J26"/>
    <mergeCell ref="F24:J24"/>
    <mergeCell ref="F23:J23"/>
    <mergeCell ref="F25:J25"/>
    <mergeCell ref="E35:E36"/>
    <mergeCell ref="H35:J35"/>
    <mergeCell ref="L35:L36"/>
    <mergeCell ref="C33:L33"/>
    <mergeCell ref="C30:L30"/>
    <mergeCell ref="K35:K36"/>
    <mergeCell ref="F35:F36"/>
  </mergeCells>
  <dataValidations count="1">
    <dataValidation allowBlank="1" showErrorMessage="1" sqref="E41 E37:E39">
      <formula1>0</formula1>
      <formula2>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lvinter</cp:lastModifiedBy>
  <cp:lastPrinted>2015-12-07T12:36:23Z</cp:lastPrinted>
  <dcterms:created xsi:type="dcterms:W3CDTF">1996-10-08T23:32:33Z</dcterms:created>
  <dcterms:modified xsi:type="dcterms:W3CDTF">2015-12-07T12:37:08Z</dcterms:modified>
  <cp:category/>
  <cp:version/>
  <cp:contentType/>
  <cp:contentStatus/>
</cp:coreProperties>
</file>